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Ex2.xml" ContentType="application/vnd.ms-office.chartex+xml"/>
  <Override PartName="/xl/charts/style3.xml" ContentType="application/vnd.ms-office.chartstyle+xml"/>
  <Override PartName="/xl/charts/colors3.xml" ContentType="application/vnd.ms-office.chartcolorstyle+xml"/>
  <Override PartName="/xl/charts/chartEx3.xml" ContentType="application/vnd.ms-office.chartex+xml"/>
  <Override PartName="/xl/charts/style4.xml" ContentType="application/vnd.ms-office.chartstyle+xml"/>
  <Override PartName="/xl/charts/colors4.xml" ContentType="application/vnd.ms-office.chartcolorstyle+xml"/>
  <Override PartName="/xl/charts/chartEx4.xml" ContentType="application/vnd.ms-office.chartex+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66925"/>
  <mc:AlternateContent xmlns:mc="http://schemas.openxmlformats.org/markup-compatibility/2006">
    <mc:Choice Requires="x15">
      <x15ac:absPath xmlns:x15ac="http://schemas.microsoft.com/office/spreadsheetml/2010/11/ac" url="C:\Users\ASBL\Desktop\"/>
    </mc:Choice>
  </mc:AlternateContent>
  <xr:revisionPtr revIDLastSave="0" documentId="8_{1CFAE1E7-E995-4CA6-AB97-FD53D1A61A64}" xr6:coauthVersionLast="44" xr6:coauthVersionMax="44" xr10:uidLastSave="{00000000-0000-0000-0000-000000000000}"/>
  <bookViews>
    <workbookView xWindow="-110" yWindow="-110" windowWidth="19420" windowHeight="10420" xr2:uid="{D9623AC2-E273-4A86-A56D-DC73932AE1BF}"/>
  </bookViews>
  <sheets>
    <sheet name="Forside" sheetId="8" r:id="rId1"/>
    <sheet name="Svarprocent" sheetId="10" r:id="rId2"/>
    <sheet name="Analyse" sheetId="9" r:id="rId3"/>
    <sheet name="Samlet afkrydsningsskema" sheetId="2" r:id="rId4"/>
    <sheet name="Til- og ombygninger" sheetId="7" r:id="rId5"/>
    <sheet name="Rækkehuse" sheetId="6" r:id="rId6"/>
    <sheet name="Fritliggende parcelhuse" sheetId="5" r:id="rId7"/>
    <sheet name="Regneark" sheetId="1" r:id="rId8"/>
    <sheet name="Noter" sheetId="4" state="hidden" r:id="rId9"/>
  </sheets>
  <definedNames>
    <definedName name="_xlnm._FilterDatabase" localSheetId="3" hidden="1">'Samlet afkrydsningsskema'!$C$12:$X$183</definedName>
    <definedName name="_xlchart.v1.0" hidden="1">'Fritliggende parcelhuse'!$B$13:$B$73</definedName>
    <definedName name="_xlchart.v1.1" hidden="1">'Samlet afkrydsningsskema'!$C$13:$C$170</definedName>
    <definedName name="_xlchart.v1.2" hidden="1">Rækkehuse!$B$13:$B$49</definedName>
    <definedName name="_xlchart.v1.3" hidden="1">'Til- og ombygninger'!$B$13:$B$74</definedName>
    <definedName name="Valg_1">'Samlet afkrydsningsskema'!$Z$11:$Z$12</definedName>
    <definedName name="Valg_1.1">'Samlet afkrydsningsskema'!$Z$11:$Z$13</definedName>
    <definedName name="Valg_1.2">'Samlet afkrydsningsskema'!$Z$11:$Z$14</definedName>
    <definedName name="Valg_2">'Samlet afkrydsningsskema'!$AA$11:$AA$14</definedName>
    <definedName name="Valg_2.1">'Samlet afkrydsningsskema'!$AA$11:$AA$15</definedName>
    <definedName name="Valg_2.1.1">'Samlet afkrydsningsskema'!$AA$11:$AA$16</definedName>
    <definedName name="Valg_2.1.1.1">'Samlet afkrydsningsskema'!$AA$11:$AA$17</definedName>
    <definedName name="Valg_3.1">'Samlet afkrydsningsskema'!$AB$11:$AB$12</definedName>
    <definedName name="Valg_3.1.2">'Samlet afkrydsningsskema'!$AB$11:$AB$13</definedName>
    <definedName name="Valg_4.1">'Samlet afkrydsningsskema'!$AC$11:$AC$12</definedName>
    <definedName name="Valg_4.1.1">'Samlet afkrydsningsskema'!$AC$11:$AC$12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31" i="10" l="1"/>
  <c r="J118" i="10"/>
  <c r="I118" i="10"/>
  <c r="H118" i="10"/>
  <c r="G118" i="10"/>
  <c r="F118" i="10"/>
  <c r="F128" i="10" s="1"/>
  <c r="E118" i="10"/>
  <c r="D118" i="10"/>
  <c r="C118" i="10"/>
  <c r="B129" i="10" s="1"/>
  <c r="B118" i="10"/>
  <c r="B128" i="10" s="1"/>
  <c r="A118" i="10"/>
  <c r="C130" i="10" s="1"/>
  <c r="C129" i="10" l="1"/>
  <c r="F129" i="10"/>
  <c r="J131" i="10" s="1"/>
  <c r="G130" i="10"/>
  <c r="K131" i="10"/>
  <c r="I131" i="10"/>
  <c r="G128" i="10"/>
  <c r="B131" i="10"/>
  <c r="C128" i="10"/>
  <c r="C131" i="10" s="1"/>
  <c r="G129" i="10"/>
  <c r="N79" i="1"/>
  <c r="N80" i="1"/>
  <c r="N81" i="1"/>
  <c r="N82" i="1"/>
  <c r="N83" i="1"/>
  <c r="N84" i="1"/>
  <c r="J65" i="1" s="1"/>
  <c r="N85" i="1"/>
  <c r="N86" i="1"/>
  <c r="J67" i="1" s="1"/>
  <c r="N87" i="1"/>
  <c r="J68" i="1" s="1"/>
  <c r="N88" i="1"/>
  <c r="J69" i="1" s="1"/>
  <c r="N89" i="1"/>
  <c r="N90" i="1"/>
  <c r="N91" i="1"/>
  <c r="N92" i="1"/>
  <c r="N93" i="1"/>
  <c r="J66" i="1"/>
  <c r="O79" i="1"/>
  <c r="O80" i="1"/>
  <c r="O81" i="1"/>
  <c r="O82" i="1"/>
  <c r="O83" i="1"/>
  <c r="O84" i="1"/>
  <c r="K65" i="1" s="1"/>
  <c r="O85" i="1"/>
  <c r="K66" i="1" s="1"/>
  <c r="O86" i="1"/>
  <c r="K67" i="1" s="1"/>
  <c r="O87" i="1"/>
  <c r="K68" i="1" s="1"/>
  <c r="O88" i="1"/>
  <c r="K69" i="1" s="1"/>
  <c r="O89" i="1"/>
  <c r="O90" i="1"/>
  <c r="O91" i="1"/>
  <c r="O92" i="1"/>
  <c r="O93" i="1"/>
  <c r="L79" i="1"/>
  <c r="L80" i="1"/>
  <c r="L81" i="1"/>
  <c r="L82" i="1"/>
  <c r="L83" i="1"/>
  <c r="L84" i="1"/>
  <c r="I65" i="1" s="1"/>
  <c r="L85" i="1"/>
  <c r="I66" i="1" s="1"/>
  <c r="L86" i="1"/>
  <c r="I67" i="1" s="1"/>
  <c r="L87" i="1"/>
  <c r="I68" i="1" s="1"/>
  <c r="L88" i="1"/>
  <c r="I69" i="1" s="1"/>
  <c r="L89" i="1"/>
  <c r="L90" i="1"/>
  <c r="L91" i="1"/>
  <c r="L92" i="1"/>
  <c r="L93" i="1"/>
  <c r="K79" i="1"/>
  <c r="K80" i="1"/>
  <c r="K81" i="1"/>
  <c r="K82" i="1"/>
  <c r="K83" i="1"/>
  <c r="K84" i="1"/>
  <c r="H65" i="1" s="1"/>
  <c r="K85" i="1"/>
  <c r="H66" i="1" s="1"/>
  <c r="K86" i="1"/>
  <c r="H67" i="1" s="1"/>
  <c r="K87" i="1"/>
  <c r="H68" i="1" s="1"/>
  <c r="K88" i="1"/>
  <c r="H69" i="1" s="1"/>
  <c r="K89" i="1"/>
  <c r="K90" i="1"/>
  <c r="K91" i="1"/>
  <c r="K92" i="1"/>
  <c r="K93" i="1"/>
  <c r="H79" i="1"/>
  <c r="H80" i="1"/>
  <c r="H81" i="1"/>
  <c r="H82" i="1"/>
  <c r="H83" i="1"/>
  <c r="H84" i="1"/>
  <c r="G65" i="1" s="1"/>
  <c r="H85" i="1"/>
  <c r="G66" i="1" s="1"/>
  <c r="H86" i="1"/>
  <c r="G67" i="1" s="1"/>
  <c r="H87" i="1"/>
  <c r="G68" i="1" s="1"/>
  <c r="H88" i="1"/>
  <c r="G69" i="1" s="1"/>
  <c r="H89" i="1"/>
  <c r="H90" i="1"/>
  <c r="H91" i="1"/>
  <c r="H92" i="1"/>
  <c r="H93" i="1"/>
  <c r="F79" i="1"/>
  <c r="F80" i="1"/>
  <c r="F81" i="1"/>
  <c r="F82" i="1"/>
  <c r="F83" i="1"/>
  <c r="F84" i="1"/>
  <c r="F65" i="1" s="1"/>
  <c r="F85" i="1"/>
  <c r="F66" i="1" s="1"/>
  <c r="F86" i="1"/>
  <c r="F67" i="1" s="1"/>
  <c r="F87" i="1"/>
  <c r="F68" i="1" s="1"/>
  <c r="F88" i="1"/>
  <c r="F69" i="1" s="1"/>
  <c r="F89" i="1"/>
  <c r="F90" i="1"/>
  <c r="F91" i="1"/>
  <c r="F92" i="1"/>
  <c r="F93" i="1"/>
  <c r="E79" i="1"/>
  <c r="E80" i="1"/>
  <c r="E81" i="1"/>
  <c r="E82" i="1"/>
  <c r="E83" i="1"/>
  <c r="E84" i="1"/>
  <c r="E65" i="1" s="1"/>
  <c r="E85" i="1"/>
  <c r="E66" i="1" s="1"/>
  <c r="E86" i="1"/>
  <c r="E67" i="1" s="1"/>
  <c r="E87" i="1"/>
  <c r="E68" i="1" s="1"/>
  <c r="E88" i="1"/>
  <c r="E69" i="1" s="1"/>
  <c r="E89" i="1"/>
  <c r="E90" i="1"/>
  <c r="E91" i="1"/>
  <c r="E92" i="1"/>
  <c r="E93" i="1"/>
  <c r="P81" i="4"/>
  <c r="P82" i="4"/>
  <c r="P83" i="4"/>
  <c r="P84" i="4"/>
  <c r="P80" i="4"/>
  <c r="O81" i="4"/>
  <c r="O82" i="4"/>
  <c r="O83" i="4"/>
  <c r="O84" i="4"/>
  <c r="O80" i="4"/>
  <c r="M81" i="4"/>
  <c r="M82" i="4"/>
  <c r="M83" i="4"/>
  <c r="M84" i="4"/>
  <c r="M80" i="4"/>
  <c r="L81" i="4"/>
  <c r="L82" i="4"/>
  <c r="L83" i="4"/>
  <c r="L84" i="4"/>
  <c r="L80" i="4"/>
  <c r="I81" i="4"/>
  <c r="I82" i="4"/>
  <c r="I83" i="4"/>
  <c r="I84" i="4"/>
  <c r="I80" i="4"/>
  <c r="G81" i="4"/>
  <c r="G82" i="4"/>
  <c r="G83" i="4"/>
  <c r="G84" i="4"/>
  <c r="G80" i="4"/>
  <c r="F81" i="4"/>
  <c r="F82" i="4"/>
  <c r="F83" i="4"/>
  <c r="F84" i="4"/>
  <c r="F80" i="4"/>
  <c r="P76" i="4"/>
  <c r="P77" i="4"/>
  <c r="P78" i="4"/>
  <c r="P79" i="4"/>
  <c r="P75" i="4"/>
  <c r="O76" i="4"/>
  <c r="O77" i="4"/>
  <c r="O78" i="4"/>
  <c r="O79" i="4"/>
  <c r="O75" i="4"/>
  <c r="M76" i="4"/>
  <c r="M77" i="4"/>
  <c r="M78" i="4"/>
  <c r="M79" i="4"/>
  <c r="M75" i="4"/>
  <c r="L76" i="4"/>
  <c r="L77" i="4"/>
  <c r="L78" i="4"/>
  <c r="L79" i="4"/>
  <c r="L75" i="4"/>
  <c r="I76" i="4"/>
  <c r="I77" i="4"/>
  <c r="I78" i="4"/>
  <c r="I79" i="4"/>
  <c r="I75" i="4"/>
  <c r="G76" i="4"/>
  <c r="G77" i="4"/>
  <c r="G78" i="4"/>
  <c r="G79" i="4"/>
  <c r="G75" i="4"/>
  <c r="E82" i="5"/>
  <c r="F76" i="4"/>
  <c r="F77" i="4"/>
  <c r="F78" i="4"/>
  <c r="F79" i="4"/>
  <c r="F75" i="4"/>
  <c r="P71" i="4"/>
  <c r="P72" i="4"/>
  <c r="P73" i="4"/>
  <c r="P74" i="4"/>
  <c r="P70" i="4"/>
  <c r="O71" i="4"/>
  <c r="O72" i="4"/>
  <c r="O73" i="4"/>
  <c r="O74" i="4"/>
  <c r="O70" i="4"/>
  <c r="M71" i="4"/>
  <c r="M72" i="4"/>
  <c r="M73" i="4"/>
  <c r="M74" i="4"/>
  <c r="M70" i="4"/>
  <c r="L71" i="4"/>
  <c r="L72" i="4"/>
  <c r="L73" i="4"/>
  <c r="L74" i="4"/>
  <c r="L70" i="4"/>
  <c r="I71" i="4"/>
  <c r="I72" i="4"/>
  <c r="I73" i="4"/>
  <c r="I74" i="4"/>
  <c r="I70" i="4"/>
  <c r="G71" i="4"/>
  <c r="G73" i="4"/>
  <c r="G74" i="4"/>
  <c r="G70" i="4"/>
  <c r="F71" i="4"/>
  <c r="F72" i="4"/>
  <c r="F73" i="4"/>
  <c r="F74" i="4"/>
  <c r="F70" i="4"/>
  <c r="F131" i="10" l="1"/>
  <c r="G131" i="10" s="1"/>
  <c r="M131" i="10"/>
  <c r="G72" i="4"/>
  <c r="S179" i="2"/>
  <c r="I179" i="2"/>
  <c r="I65" i="4" s="1"/>
  <c r="H74" i="1" s="1"/>
  <c r="F179" i="2"/>
  <c r="R82" i="7"/>
  <c r="R57" i="6"/>
  <c r="R81" i="7"/>
  <c r="R85" i="7" s="1"/>
  <c r="H81" i="7"/>
  <c r="H82" i="7" s="1"/>
  <c r="E83" i="7"/>
  <c r="E81" i="7"/>
  <c r="E82" i="7" s="1"/>
  <c r="H80" i="5"/>
  <c r="R56" i="6"/>
  <c r="H56" i="6"/>
  <c r="H57" i="6" s="1"/>
  <c r="E57" i="6"/>
  <c r="E56" i="6"/>
  <c r="E58" i="6"/>
  <c r="V85" i="7"/>
  <c r="P85" i="7"/>
  <c r="N85" i="7"/>
  <c r="C85" i="7"/>
  <c r="V84" i="7"/>
  <c r="R84" i="7"/>
  <c r="P84" i="7"/>
  <c r="N84" i="7"/>
  <c r="H84" i="7"/>
  <c r="E84" i="7"/>
  <c r="C84" i="7"/>
  <c r="V83" i="7"/>
  <c r="R83" i="7"/>
  <c r="P83" i="7"/>
  <c r="N83" i="7"/>
  <c r="H83" i="7"/>
  <c r="C83" i="7"/>
  <c r="V82" i="7"/>
  <c r="P82" i="7"/>
  <c r="N82" i="7"/>
  <c r="C82" i="7"/>
  <c r="V81" i="7"/>
  <c r="P81" i="7"/>
  <c r="N81" i="7"/>
  <c r="C81" i="7"/>
  <c r="V60" i="6"/>
  <c r="P60" i="6"/>
  <c r="N60" i="6"/>
  <c r="C60" i="6"/>
  <c r="V59" i="6"/>
  <c r="R59" i="6"/>
  <c r="P59" i="6"/>
  <c r="N59" i="6"/>
  <c r="H59" i="6"/>
  <c r="E59" i="6"/>
  <c r="C59" i="6"/>
  <c r="V58" i="6"/>
  <c r="R58" i="6"/>
  <c r="P58" i="6"/>
  <c r="N58" i="6"/>
  <c r="H58" i="6"/>
  <c r="C58" i="6"/>
  <c r="V57" i="6"/>
  <c r="P57" i="6"/>
  <c r="N57" i="6"/>
  <c r="C57" i="6"/>
  <c r="V56" i="6"/>
  <c r="P56" i="6"/>
  <c r="N56" i="6"/>
  <c r="C56" i="6"/>
  <c r="R80" i="5"/>
  <c r="R83" i="5"/>
  <c r="E84" i="5"/>
  <c r="E83" i="5"/>
  <c r="E81" i="5"/>
  <c r="E80" i="5"/>
  <c r="C81" i="5"/>
  <c r="C82" i="5"/>
  <c r="C83" i="5"/>
  <c r="C84" i="5"/>
  <c r="C80" i="5"/>
  <c r="N81" i="5"/>
  <c r="N82" i="5"/>
  <c r="N83" i="5"/>
  <c r="N84" i="5"/>
  <c r="N80" i="5"/>
  <c r="P84" i="5"/>
  <c r="P82" i="5"/>
  <c r="P83" i="5"/>
  <c r="P81" i="5"/>
  <c r="P80" i="5"/>
  <c r="V81" i="5"/>
  <c r="V82" i="5"/>
  <c r="V83" i="5"/>
  <c r="V84" i="5"/>
  <c r="V80" i="5"/>
  <c r="G65" i="4" l="1"/>
  <c r="F74" i="1" s="1"/>
  <c r="O65" i="4"/>
  <c r="N74" i="1" s="1"/>
  <c r="R60" i="6"/>
  <c r="H60" i="6"/>
  <c r="E60" i="6"/>
  <c r="H85" i="7"/>
  <c r="E85" i="7"/>
  <c r="C59" i="4"/>
  <c r="C58" i="4"/>
  <c r="C57" i="4"/>
  <c r="C60" i="4" s="1"/>
  <c r="T54" i="6" l="1"/>
  <c r="T53" i="6"/>
  <c r="U175" i="2"/>
  <c r="O36" i="1"/>
  <c r="F33" i="1"/>
  <c r="G33" i="1"/>
  <c r="H33" i="1"/>
  <c r="I33" i="1"/>
  <c r="J33" i="1"/>
  <c r="K33" i="1"/>
  <c r="L33" i="1"/>
  <c r="M33" i="1"/>
  <c r="O33" i="1"/>
  <c r="E33" i="1"/>
  <c r="F31" i="4"/>
  <c r="E43" i="1" s="1"/>
  <c r="E59" i="1" s="1"/>
  <c r="G31" i="4"/>
  <c r="F43" i="1" s="1"/>
  <c r="F59" i="1" s="1"/>
  <c r="H31" i="4"/>
  <c r="G43" i="1" s="1"/>
  <c r="G59" i="1" s="1"/>
  <c r="I31" i="4"/>
  <c r="H43" i="1" s="1"/>
  <c r="H59" i="1" s="1"/>
  <c r="J31" i="4"/>
  <c r="I43" i="1" s="1"/>
  <c r="I59" i="1" s="1"/>
  <c r="K31" i="4"/>
  <c r="J43" i="1" s="1"/>
  <c r="J59" i="1" s="1"/>
  <c r="L31" i="4"/>
  <c r="K43" i="1" s="1"/>
  <c r="K59" i="1" s="1"/>
  <c r="M31" i="4"/>
  <c r="L43" i="1" s="1"/>
  <c r="L59" i="1" s="1"/>
  <c r="F36" i="4"/>
  <c r="E48" i="1" s="1"/>
  <c r="G36" i="4"/>
  <c r="F48" i="1" s="1"/>
  <c r="H36" i="4"/>
  <c r="G48" i="1" s="1"/>
  <c r="I36" i="4"/>
  <c r="H48" i="1" s="1"/>
  <c r="J36" i="4"/>
  <c r="I48" i="1" s="1"/>
  <c r="K36" i="4"/>
  <c r="J48" i="1" s="1"/>
  <c r="L36" i="4"/>
  <c r="K48" i="1" s="1"/>
  <c r="M36" i="4"/>
  <c r="L48" i="1" s="1"/>
  <c r="N31" i="4"/>
  <c r="M43" i="1" s="1"/>
  <c r="M59" i="1" s="1"/>
  <c r="N36" i="4"/>
  <c r="M48" i="1" s="1"/>
  <c r="P36" i="4"/>
  <c r="O48" i="1" s="1"/>
  <c r="P31" i="4"/>
  <c r="O43" i="1" s="1"/>
  <c r="O59" i="1" s="1"/>
  <c r="P26" i="4"/>
  <c r="O38" i="1" s="1"/>
  <c r="G26" i="4"/>
  <c r="F38" i="1" s="1"/>
  <c r="H26" i="4"/>
  <c r="G38" i="1" s="1"/>
  <c r="I26" i="4"/>
  <c r="H38" i="1" s="1"/>
  <c r="J26" i="4"/>
  <c r="I38" i="1" s="1"/>
  <c r="K26" i="4"/>
  <c r="J38" i="1" s="1"/>
  <c r="L26" i="4"/>
  <c r="K38" i="1" s="1"/>
  <c r="M26" i="4"/>
  <c r="L38" i="1" s="1"/>
  <c r="N26" i="4"/>
  <c r="M38" i="1" s="1"/>
  <c r="F26" i="4"/>
  <c r="E38" i="1" s="1"/>
  <c r="O36" i="4"/>
  <c r="N48" i="1" s="1"/>
  <c r="O31" i="4"/>
  <c r="N43" i="1" s="1"/>
  <c r="N59" i="1" s="1"/>
  <c r="G21" i="4"/>
  <c r="H21" i="4"/>
  <c r="I21" i="4"/>
  <c r="J21" i="4"/>
  <c r="K21" i="4"/>
  <c r="L21" i="4"/>
  <c r="M21" i="4"/>
  <c r="N21" i="4"/>
  <c r="F21" i="4"/>
  <c r="E76" i="5"/>
  <c r="F76" i="5"/>
  <c r="H76" i="5"/>
  <c r="H82" i="5" s="1"/>
  <c r="J76" i="5"/>
  <c r="L76" i="5"/>
  <c r="N76" i="5"/>
  <c r="P76" i="5"/>
  <c r="R76" i="5"/>
  <c r="T76" i="5"/>
  <c r="V76" i="5"/>
  <c r="C76" i="5"/>
  <c r="C52" i="6"/>
  <c r="E52" i="6"/>
  <c r="F52" i="6"/>
  <c r="H52" i="6"/>
  <c r="J52" i="6"/>
  <c r="L52" i="6"/>
  <c r="N52" i="6"/>
  <c r="P52" i="6"/>
  <c r="R52" i="6"/>
  <c r="V52" i="6"/>
  <c r="T52" i="6"/>
  <c r="T78" i="7"/>
  <c r="C77" i="7"/>
  <c r="E77" i="7"/>
  <c r="F77" i="7"/>
  <c r="H77" i="7"/>
  <c r="J77" i="7"/>
  <c r="L77" i="7"/>
  <c r="N77" i="7"/>
  <c r="P77" i="7"/>
  <c r="R77" i="7"/>
  <c r="T77" i="7"/>
  <c r="V77" i="7"/>
  <c r="D175" i="2"/>
  <c r="D181" i="2" s="1"/>
  <c r="F67" i="4" s="1"/>
  <c r="E76" i="1" s="1"/>
  <c r="F175" i="2"/>
  <c r="F181" i="2" s="1"/>
  <c r="G67" i="4" s="1"/>
  <c r="F76" i="1" s="1"/>
  <c r="G175" i="2"/>
  <c r="I175" i="2"/>
  <c r="I181" i="2" s="1"/>
  <c r="I67" i="4" s="1"/>
  <c r="H76" i="1" s="1"/>
  <c r="K175" i="2"/>
  <c r="M175" i="2"/>
  <c r="O175" i="2"/>
  <c r="O181" i="2" s="1"/>
  <c r="L67" i="4" s="1"/>
  <c r="K76" i="1" s="1"/>
  <c r="Q175" i="2"/>
  <c r="Q181" i="2" s="1"/>
  <c r="M67" i="4" s="1"/>
  <c r="L76" i="1" s="1"/>
  <c r="S175" i="2"/>
  <c r="W175" i="2"/>
  <c r="W181" i="2" s="1"/>
  <c r="P67" i="4" s="1"/>
  <c r="O76" i="1" s="1"/>
  <c r="O21" i="4" l="1"/>
  <c r="N33" i="1" s="1"/>
  <c r="S181" i="2"/>
  <c r="O67" i="4" s="1"/>
  <c r="N76" i="1" s="1"/>
  <c r="O26" i="4"/>
  <c r="N38" i="1" s="1"/>
  <c r="R82" i="5"/>
  <c r="R84" i="5" s="1"/>
  <c r="C110" i="2"/>
  <c r="F173" i="2" l="1"/>
  <c r="G173" i="2"/>
  <c r="I173" i="2"/>
  <c r="I19" i="4" s="1"/>
  <c r="H31" i="1" s="1"/>
  <c r="K173" i="2"/>
  <c r="M173" i="2"/>
  <c r="K19" i="4" s="1"/>
  <c r="J31" i="1" s="1"/>
  <c r="O173" i="2"/>
  <c r="Q173" i="2"/>
  <c r="S173" i="2"/>
  <c r="N19" i="4" s="1"/>
  <c r="M31" i="1" s="1"/>
  <c r="U173" i="2"/>
  <c r="W173" i="2"/>
  <c r="W179" i="2" s="1"/>
  <c r="P65" i="4" s="1"/>
  <c r="O74" i="1" s="1"/>
  <c r="F174" i="2"/>
  <c r="G20" i="4" s="1"/>
  <c r="F32" i="1" s="1"/>
  <c r="G174" i="2"/>
  <c r="H20" i="4" s="1"/>
  <c r="G32" i="1" s="1"/>
  <c r="I174" i="2"/>
  <c r="K174" i="2"/>
  <c r="J20" i="4" s="1"/>
  <c r="I32" i="1" s="1"/>
  <c r="M174" i="2"/>
  <c r="K20" i="4" s="1"/>
  <c r="J32" i="1" s="1"/>
  <c r="O174" i="2"/>
  <c r="Q174" i="2"/>
  <c r="Q180" i="2" s="1"/>
  <c r="M66" i="4" s="1"/>
  <c r="L75" i="1" s="1"/>
  <c r="S174" i="2"/>
  <c r="N20" i="4" s="1"/>
  <c r="M32" i="1" s="1"/>
  <c r="U174" i="2"/>
  <c r="S180" i="2" s="1"/>
  <c r="O66" i="4" s="1"/>
  <c r="N75" i="1" s="1"/>
  <c r="W174" i="2"/>
  <c r="D174" i="2"/>
  <c r="D173" i="2"/>
  <c r="D179" i="2" s="1"/>
  <c r="F65" i="4" s="1"/>
  <c r="E74" i="1" s="1"/>
  <c r="P35" i="4"/>
  <c r="O47" i="1" s="1"/>
  <c r="K35" i="4"/>
  <c r="J47" i="1" s="1"/>
  <c r="I38" i="4"/>
  <c r="H50" i="1" s="1"/>
  <c r="E75" i="7"/>
  <c r="G34" i="4" s="1"/>
  <c r="F46" i="1" s="1"/>
  <c r="F75" i="7"/>
  <c r="H34" i="4" s="1"/>
  <c r="G46" i="1" s="1"/>
  <c r="H75" i="7"/>
  <c r="I34" i="4" s="1"/>
  <c r="H46" i="1" s="1"/>
  <c r="J75" i="7"/>
  <c r="J34" i="4" s="1"/>
  <c r="I46" i="1" s="1"/>
  <c r="L75" i="7"/>
  <c r="N75" i="7"/>
  <c r="N78" i="7" s="1"/>
  <c r="P75" i="7"/>
  <c r="M34" i="4" s="1"/>
  <c r="L46" i="1" s="1"/>
  <c r="R75" i="7"/>
  <c r="N34" i="4" s="1"/>
  <c r="M46" i="1" s="1"/>
  <c r="T75" i="7"/>
  <c r="O34" i="4" s="1"/>
  <c r="N46" i="1" s="1"/>
  <c r="V75" i="7"/>
  <c r="P34" i="4" s="1"/>
  <c r="O46" i="1" s="1"/>
  <c r="E76" i="7"/>
  <c r="E78" i="7" s="1"/>
  <c r="E79" i="7" s="1"/>
  <c r="G38" i="4" s="1"/>
  <c r="F50" i="1" s="1"/>
  <c r="F76" i="7"/>
  <c r="H35" i="4" s="1"/>
  <c r="G47" i="1" s="1"/>
  <c r="H76" i="7"/>
  <c r="H78" i="7" s="1"/>
  <c r="H79" i="7" s="1"/>
  <c r="J76" i="7"/>
  <c r="J78" i="7" s="1"/>
  <c r="L76" i="7"/>
  <c r="N76" i="7"/>
  <c r="L35" i="4" s="1"/>
  <c r="K47" i="1" s="1"/>
  <c r="P76" i="7"/>
  <c r="P78" i="7" s="1"/>
  <c r="P79" i="7" s="1"/>
  <c r="M38" i="4" s="1"/>
  <c r="L50" i="1" s="1"/>
  <c r="R76" i="7"/>
  <c r="R78" i="7" s="1"/>
  <c r="R79" i="7" s="1"/>
  <c r="N38" i="4" s="1"/>
  <c r="M50" i="1" s="1"/>
  <c r="T76" i="7"/>
  <c r="O35" i="4" s="1"/>
  <c r="N47" i="1" s="1"/>
  <c r="V76" i="7"/>
  <c r="V78" i="7" s="1"/>
  <c r="F78" i="7"/>
  <c r="F79" i="7" s="1"/>
  <c r="H38" i="4" s="1"/>
  <c r="G50" i="1" s="1"/>
  <c r="L78" i="7"/>
  <c r="K37" i="4" s="1"/>
  <c r="J49" i="1" s="1"/>
  <c r="C76" i="7"/>
  <c r="F35" i="4" s="1"/>
  <c r="E47" i="1" s="1"/>
  <c r="V51" i="6"/>
  <c r="T51" i="6"/>
  <c r="O30" i="4" s="1"/>
  <c r="N42" i="1" s="1"/>
  <c r="N58" i="1" s="1"/>
  <c r="R51" i="6"/>
  <c r="N30" i="4" s="1"/>
  <c r="M42" i="1" s="1"/>
  <c r="M58" i="1" s="1"/>
  <c r="P51" i="6"/>
  <c r="M30" i="4" s="1"/>
  <c r="L42" i="1" s="1"/>
  <c r="L58" i="1" s="1"/>
  <c r="N51" i="6"/>
  <c r="L51" i="6"/>
  <c r="K30" i="4" s="1"/>
  <c r="J42" i="1" s="1"/>
  <c r="J58" i="1" s="1"/>
  <c r="J51" i="6"/>
  <c r="J30" i="4" s="1"/>
  <c r="I42" i="1" s="1"/>
  <c r="I58" i="1" s="1"/>
  <c r="H51" i="6"/>
  <c r="I30" i="4" s="1"/>
  <c r="H42" i="1" s="1"/>
  <c r="H58" i="1" s="1"/>
  <c r="F51" i="6"/>
  <c r="E51" i="6"/>
  <c r="G30" i="4" s="1"/>
  <c r="F42" i="1" s="1"/>
  <c r="F58" i="1" s="1"/>
  <c r="C51" i="6"/>
  <c r="C75" i="7"/>
  <c r="F34" i="4" s="1"/>
  <c r="F50" i="6"/>
  <c r="H29" i="4" s="1"/>
  <c r="G41" i="1" s="1"/>
  <c r="G57" i="1" s="1"/>
  <c r="H50" i="6"/>
  <c r="I29" i="4" s="1"/>
  <c r="H41" i="1" s="1"/>
  <c r="H57" i="1" s="1"/>
  <c r="J50" i="6"/>
  <c r="J29" i="4" s="1"/>
  <c r="I41" i="1" s="1"/>
  <c r="I57" i="1" s="1"/>
  <c r="L50" i="6"/>
  <c r="K29" i="4" s="1"/>
  <c r="J41" i="1" s="1"/>
  <c r="J57" i="1" s="1"/>
  <c r="N50" i="6"/>
  <c r="L29" i="4" s="1"/>
  <c r="K41" i="1" s="1"/>
  <c r="K57" i="1" s="1"/>
  <c r="P50" i="6"/>
  <c r="M29" i="4" s="1"/>
  <c r="L41" i="1" s="1"/>
  <c r="L57" i="1" s="1"/>
  <c r="R50" i="6"/>
  <c r="N29" i="4" s="1"/>
  <c r="M41" i="1" s="1"/>
  <c r="M57" i="1" s="1"/>
  <c r="T50" i="6"/>
  <c r="O29" i="4" s="1"/>
  <c r="N41" i="1" s="1"/>
  <c r="N57" i="1" s="1"/>
  <c r="V50" i="6"/>
  <c r="P29" i="4" s="1"/>
  <c r="O41" i="1" s="1"/>
  <c r="O57" i="1" s="1"/>
  <c r="E50" i="6"/>
  <c r="G29" i="4" s="1"/>
  <c r="F41" i="1" s="1"/>
  <c r="F57" i="1" s="1"/>
  <c r="C50" i="6"/>
  <c r="F29" i="4" s="1"/>
  <c r="E41" i="1" s="1"/>
  <c r="E57" i="1" s="1"/>
  <c r="E75" i="5"/>
  <c r="G25" i="4" s="1"/>
  <c r="F37" i="1" s="1"/>
  <c r="F75" i="5"/>
  <c r="H25" i="4" s="1"/>
  <c r="G37" i="1" s="1"/>
  <c r="H75" i="5"/>
  <c r="I25" i="4" s="1"/>
  <c r="H37" i="1" s="1"/>
  <c r="J75" i="5"/>
  <c r="J25" i="4" s="1"/>
  <c r="I37" i="1" s="1"/>
  <c r="L75" i="5"/>
  <c r="K25" i="4" s="1"/>
  <c r="J37" i="1" s="1"/>
  <c r="N75" i="5"/>
  <c r="L25" i="4" s="1"/>
  <c r="K37" i="1" s="1"/>
  <c r="P75" i="5"/>
  <c r="M25" i="4" s="1"/>
  <c r="L37" i="1" s="1"/>
  <c r="R75" i="5"/>
  <c r="N25" i="4" s="1"/>
  <c r="M37" i="1" s="1"/>
  <c r="T75" i="5"/>
  <c r="V75" i="5"/>
  <c r="P25" i="4" s="1"/>
  <c r="O37" i="1" s="1"/>
  <c r="C75" i="5"/>
  <c r="N74" i="5"/>
  <c r="E74" i="5"/>
  <c r="E77" i="5" s="1"/>
  <c r="G27" i="4" s="1"/>
  <c r="F39" i="1" s="1"/>
  <c r="F74" i="5"/>
  <c r="F77" i="5" s="1"/>
  <c r="H27" i="4" s="1"/>
  <c r="G39" i="1" s="1"/>
  <c r="H74" i="5"/>
  <c r="H77" i="5" s="1"/>
  <c r="J74" i="5"/>
  <c r="J77" i="5" s="1"/>
  <c r="J27" i="4" s="1"/>
  <c r="I39" i="1" s="1"/>
  <c r="L74" i="5"/>
  <c r="P74" i="5"/>
  <c r="M24" i="4" s="1"/>
  <c r="L36" i="1" s="1"/>
  <c r="R74" i="5"/>
  <c r="T74" i="5"/>
  <c r="V74" i="5"/>
  <c r="C74" i="5"/>
  <c r="F24" i="4" s="1"/>
  <c r="E36" i="1" s="1"/>
  <c r="F20" i="4" l="1"/>
  <c r="E32" i="1" s="1"/>
  <c r="D180" i="2"/>
  <c r="F66" i="4" s="1"/>
  <c r="E75" i="1" s="1"/>
  <c r="P20" i="4"/>
  <c r="O32" i="1" s="1"/>
  <c r="W180" i="2"/>
  <c r="P66" i="4" s="1"/>
  <c r="O75" i="1" s="1"/>
  <c r="L20" i="4"/>
  <c r="K32" i="1" s="1"/>
  <c r="O180" i="2"/>
  <c r="L66" i="4" s="1"/>
  <c r="K75" i="1" s="1"/>
  <c r="M19" i="4"/>
  <c r="L31" i="1" s="1"/>
  <c r="Q179" i="2"/>
  <c r="M65" i="4" s="1"/>
  <c r="L74" i="1" s="1"/>
  <c r="L19" i="4"/>
  <c r="K31" i="1" s="1"/>
  <c r="O179" i="2"/>
  <c r="L65" i="4" s="1"/>
  <c r="K74" i="1" s="1"/>
  <c r="I27" i="4"/>
  <c r="H39" i="1" s="1"/>
  <c r="H83" i="5"/>
  <c r="H84" i="5" s="1"/>
  <c r="H81" i="5"/>
  <c r="O25" i="4"/>
  <c r="N37" i="1" s="1"/>
  <c r="R81" i="5"/>
  <c r="N77" i="5"/>
  <c r="L27" i="4" s="1"/>
  <c r="K39" i="1" s="1"/>
  <c r="R77" i="5"/>
  <c r="N27" i="4" s="1"/>
  <c r="M39" i="1" s="1"/>
  <c r="L77" i="5"/>
  <c r="L78" i="5" s="1"/>
  <c r="K28" i="4" s="1"/>
  <c r="J40" i="1" s="1"/>
  <c r="L24" i="4"/>
  <c r="K36" i="1" s="1"/>
  <c r="T77" i="5"/>
  <c r="O27" i="4" s="1"/>
  <c r="N39" i="1" s="1"/>
  <c r="J79" i="7"/>
  <c r="J38" i="4" s="1"/>
  <c r="I50" i="1" s="1"/>
  <c r="J37" i="4"/>
  <c r="I49" i="1" s="1"/>
  <c r="N79" i="7"/>
  <c r="L38" i="4" s="1"/>
  <c r="K50" i="1" s="1"/>
  <c r="L37" i="4"/>
  <c r="K49" i="1" s="1"/>
  <c r="V79" i="7"/>
  <c r="P38" i="4" s="1"/>
  <c r="O50" i="1" s="1"/>
  <c r="P37" i="4"/>
  <c r="O49" i="1" s="1"/>
  <c r="L79" i="7"/>
  <c r="K38" i="4" s="1"/>
  <c r="J50" i="1" s="1"/>
  <c r="I37" i="4"/>
  <c r="H49" i="1" s="1"/>
  <c r="J35" i="4"/>
  <c r="I47" i="1" s="1"/>
  <c r="K34" i="4"/>
  <c r="J46" i="1" s="1"/>
  <c r="H37" i="4"/>
  <c r="G49" i="1" s="1"/>
  <c r="I35" i="4"/>
  <c r="H47" i="1" s="1"/>
  <c r="G37" i="4"/>
  <c r="F49" i="1" s="1"/>
  <c r="N37" i="4"/>
  <c r="M49" i="1" s="1"/>
  <c r="G35" i="4"/>
  <c r="F47" i="1" s="1"/>
  <c r="L34" i="4"/>
  <c r="K46" i="1" s="1"/>
  <c r="C78" i="7"/>
  <c r="F37" i="4" s="1"/>
  <c r="E49" i="1" s="1"/>
  <c r="C79" i="7"/>
  <c r="F38" i="4" s="1"/>
  <c r="E50" i="1" s="1"/>
  <c r="M37" i="4"/>
  <c r="L49" i="1" s="1"/>
  <c r="N35" i="4"/>
  <c r="M47" i="1" s="1"/>
  <c r="M35" i="4"/>
  <c r="L47" i="1" s="1"/>
  <c r="F53" i="6"/>
  <c r="H32" i="4" s="1"/>
  <c r="G44" i="1" s="1"/>
  <c r="G60" i="1" s="1"/>
  <c r="V53" i="6"/>
  <c r="P32" i="4" s="1"/>
  <c r="O44" i="1" s="1"/>
  <c r="O60" i="1" s="1"/>
  <c r="N53" i="6"/>
  <c r="L32" i="4" s="1"/>
  <c r="K44" i="1" s="1"/>
  <c r="K60" i="1" s="1"/>
  <c r="N78" i="5"/>
  <c r="L28" i="4" s="1"/>
  <c r="K40" i="1" s="1"/>
  <c r="K24" i="4"/>
  <c r="J36" i="1" s="1"/>
  <c r="J78" i="5"/>
  <c r="J28" i="4" s="1"/>
  <c r="I40" i="1" s="1"/>
  <c r="J24" i="4"/>
  <c r="I36" i="1" s="1"/>
  <c r="P77" i="5"/>
  <c r="M27" i="4" s="1"/>
  <c r="L39" i="1" s="1"/>
  <c r="H78" i="5"/>
  <c r="I28" i="4" s="1"/>
  <c r="H40" i="1" s="1"/>
  <c r="I24" i="4"/>
  <c r="H36" i="1" s="1"/>
  <c r="C77" i="5"/>
  <c r="F78" i="5"/>
  <c r="H28" i="4" s="1"/>
  <c r="G40" i="1" s="1"/>
  <c r="F25" i="4"/>
  <c r="E37" i="1" s="1"/>
  <c r="H24" i="4"/>
  <c r="G36" i="1" s="1"/>
  <c r="E78" i="5"/>
  <c r="G28" i="4" s="1"/>
  <c r="F40" i="1" s="1"/>
  <c r="O24" i="4"/>
  <c r="N36" i="1" s="1"/>
  <c r="G24" i="4"/>
  <c r="F36" i="1" s="1"/>
  <c r="N24" i="4"/>
  <c r="M36" i="1" s="1"/>
  <c r="G176" i="2"/>
  <c r="G177" i="2" s="1"/>
  <c r="H23" i="4" s="1"/>
  <c r="G35" i="1" s="1"/>
  <c r="F19" i="4"/>
  <c r="E31" i="1" s="1"/>
  <c r="D176" i="2"/>
  <c r="K176" i="2"/>
  <c r="J22" i="4" s="1"/>
  <c r="I34" i="1" s="1"/>
  <c r="O19" i="4"/>
  <c r="N31" i="1" s="1"/>
  <c r="U176" i="2"/>
  <c r="O22" i="4" s="1"/>
  <c r="N34" i="1" s="1"/>
  <c r="Q176" i="2"/>
  <c r="M20" i="4"/>
  <c r="L32" i="1" s="1"/>
  <c r="S176" i="2"/>
  <c r="S182" i="2" s="1"/>
  <c r="W176" i="2"/>
  <c r="O176" i="2"/>
  <c r="O182" i="2" s="1"/>
  <c r="L68" i="4" s="1"/>
  <c r="K77" i="1" s="1"/>
  <c r="M176" i="2"/>
  <c r="P19" i="4"/>
  <c r="O31" i="1" s="1"/>
  <c r="J19" i="4"/>
  <c r="I31" i="1" s="1"/>
  <c r="I176" i="2"/>
  <c r="I20" i="4"/>
  <c r="H32" i="1" s="1"/>
  <c r="F176" i="2"/>
  <c r="G19" i="4"/>
  <c r="F31" i="1" s="1"/>
  <c r="H19" i="4"/>
  <c r="G31" i="1" s="1"/>
  <c r="O20" i="4"/>
  <c r="N32" i="1" s="1"/>
  <c r="E46" i="1"/>
  <c r="O37" i="4"/>
  <c r="N49" i="1" s="1"/>
  <c r="P30" i="4"/>
  <c r="O42" i="1" s="1"/>
  <c r="O58" i="1" s="1"/>
  <c r="R53" i="6"/>
  <c r="N32" i="4" s="1"/>
  <c r="M44" i="1" s="1"/>
  <c r="M60" i="1" s="1"/>
  <c r="P53" i="6"/>
  <c r="L30" i="4"/>
  <c r="K42" i="1" s="1"/>
  <c r="K58" i="1" s="1"/>
  <c r="J53" i="6"/>
  <c r="J32" i="4" s="1"/>
  <c r="I44" i="1" s="1"/>
  <c r="I60" i="1" s="1"/>
  <c r="H53" i="6"/>
  <c r="H30" i="4"/>
  <c r="G42" i="1" s="1"/>
  <c r="G58" i="1" s="1"/>
  <c r="O32" i="4"/>
  <c r="N44" i="1" s="1"/>
  <c r="N60" i="1" s="1"/>
  <c r="L53" i="6"/>
  <c r="K32" i="4" s="1"/>
  <c r="J44" i="1" s="1"/>
  <c r="J60" i="1" s="1"/>
  <c r="E53" i="6"/>
  <c r="V77" i="5"/>
  <c r="P27" i="4" s="1"/>
  <c r="O39" i="1" s="1"/>
  <c r="Q177" i="2" l="1"/>
  <c r="Q182" i="2"/>
  <c r="M68" i="4" s="1"/>
  <c r="L77" i="1" s="1"/>
  <c r="W177" i="2"/>
  <c r="W182" i="2"/>
  <c r="P68" i="4" s="1"/>
  <c r="O77" i="1" s="1"/>
  <c r="G22" i="4"/>
  <c r="F34" i="1" s="1"/>
  <c r="F182" i="2"/>
  <c r="F180" i="2"/>
  <c r="G66" i="4" s="1"/>
  <c r="F75" i="1" s="1"/>
  <c r="O68" i="4"/>
  <c r="N77" i="1" s="1"/>
  <c r="S183" i="2"/>
  <c r="O69" i="4" s="1"/>
  <c r="N78" i="1" s="1"/>
  <c r="F22" i="4"/>
  <c r="E34" i="1" s="1"/>
  <c r="D182" i="2"/>
  <c r="F68" i="4" s="1"/>
  <c r="E77" i="1" s="1"/>
  <c r="I182" i="2"/>
  <c r="I180" i="2"/>
  <c r="I66" i="4" s="1"/>
  <c r="H75" i="1" s="1"/>
  <c r="R78" i="5"/>
  <c r="N28" i="4" s="1"/>
  <c r="M40" i="1" s="1"/>
  <c r="T78" i="5"/>
  <c r="O28" i="4" s="1"/>
  <c r="N40" i="1" s="1"/>
  <c r="K27" i="4"/>
  <c r="J39" i="1" s="1"/>
  <c r="P78" i="5"/>
  <c r="M28" i="4" s="1"/>
  <c r="L40" i="1" s="1"/>
  <c r="U177" i="2"/>
  <c r="O23" i="4" s="1"/>
  <c r="N35" i="1" s="1"/>
  <c r="T79" i="7"/>
  <c r="O38" i="4" s="1"/>
  <c r="N50" i="1" s="1"/>
  <c r="V54" i="6"/>
  <c r="P33" i="4" s="1"/>
  <c r="O45" i="1" s="1"/>
  <c r="O61" i="1" s="1"/>
  <c r="F54" i="6"/>
  <c r="H33" i="4" s="1"/>
  <c r="G45" i="1" s="1"/>
  <c r="G61" i="1" s="1"/>
  <c r="K177" i="2"/>
  <c r="J23" i="4" s="1"/>
  <c r="I35" i="1" s="1"/>
  <c r="J54" i="6"/>
  <c r="J33" i="4" s="1"/>
  <c r="I45" i="1" s="1"/>
  <c r="I61" i="1" s="1"/>
  <c r="N54" i="6"/>
  <c r="L33" i="4" s="1"/>
  <c r="K45" i="1" s="1"/>
  <c r="K61" i="1" s="1"/>
  <c r="H22" i="4"/>
  <c r="G34" i="1" s="1"/>
  <c r="V78" i="5"/>
  <c r="P28" i="4" s="1"/>
  <c r="O40" i="1" s="1"/>
  <c r="C78" i="5"/>
  <c r="F28" i="4" s="1"/>
  <c r="E40" i="1" s="1"/>
  <c r="F27" i="4"/>
  <c r="E39" i="1" s="1"/>
  <c r="D177" i="2"/>
  <c r="M22" i="4"/>
  <c r="L34" i="1" s="1"/>
  <c r="S177" i="2"/>
  <c r="N23" i="4" s="1"/>
  <c r="M35" i="1" s="1"/>
  <c r="N22" i="4"/>
  <c r="M34" i="1" s="1"/>
  <c r="P22" i="4"/>
  <c r="O34" i="1" s="1"/>
  <c r="O177" i="2"/>
  <c r="L22" i="4"/>
  <c r="K34" i="1" s="1"/>
  <c r="M177" i="2"/>
  <c r="K23" i="4" s="1"/>
  <c r="J35" i="1" s="1"/>
  <c r="K22" i="4"/>
  <c r="J34" i="1" s="1"/>
  <c r="I177" i="2"/>
  <c r="I23" i="4" s="1"/>
  <c r="H35" i="1" s="1"/>
  <c r="I22" i="4"/>
  <c r="H34" i="1" s="1"/>
  <c r="F177" i="2"/>
  <c r="G23" i="4" s="1"/>
  <c r="F35" i="1" s="1"/>
  <c r="O33" i="4"/>
  <c r="N45" i="1" s="1"/>
  <c r="N61" i="1" s="1"/>
  <c r="R54" i="6"/>
  <c r="N33" i="4" s="1"/>
  <c r="M45" i="1" s="1"/>
  <c r="M61" i="1" s="1"/>
  <c r="P54" i="6"/>
  <c r="M33" i="4" s="1"/>
  <c r="L45" i="1" s="1"/>
  <c r="L61" i="1" s="1"/>
  <c r="M32" i="4"/>
  <c r="L44" i="1" s="1"/>
  <c r="L60" i="1" s="1"/>
  <c r="L54" i="6"/>
  <c r="K33" i="4" s="1"/>
  <c r="J45" i="1" s="1"/>
  <c r="J61" i="1" s="1"/>
  <c r="H54" i="6"/>
  <c r="I33" i="4" s="1"/>
  <c r="H45" i="1" s="1"/>
  <c r="H61" i="1" s="1"/>
  <c r="I32" i="4"/>
  <c r="H44" i="1" s="1"/>
  <c r="H60" i="1" s="1"/>
  <c r="E54" i="6"/>
  <c r="G33" i="4" s="1"/>
  <c r="F45" i="1" s="1"/>
  <c r="F61" i="1" s="1"/>
  <c r="G32" i="4"/>
  <c r="F44" i="1" s="1"/>
  <c r="F60" i="1" s="1"/>
  <c r="I68" i="4" l="1"/>
  <c r="H77" i="1" s="1"/>
  <c r="I183" i="2"/>
  <c r="I69" i="4" s="1"/>
  <c r="H78" i="1" s="1"/>
  <c r="P23" i="4"/>
  <c r="O35" i="1" s="1"/>
  <c r="W183" i="2"/>
  <c r="P69" i="4" s="1"/>
  <c r="O78" i="1" s="1"/>
  <c r="L23" i="4"/>
  <c r="K35" i="1" s="1"/>
  <c r="O183" i="2"/>
  <c r="L69" i="4" s="1"/>
  <c r="K78" i="1" s="1"/>
  <c r="G68" i="4"/>
  <c r="F77" i="1" s="1"/>
  <c r="F183" i="2"/>
  <c r="G69" i="4" s="1"/>
  <c r="F78" i="1" s="1"/>
  <c r="F23" i="4"/>
  <c r="E35" i="1" s="1"/>
  <c r="D183" i="2"/>
  <c r="F69" i="4" s="1"/>
  <c r="E78" i="1" s="1"/>
  <c r="M23" i="4"/>
  <c r="L35" i="1" s="1"/>
  <c r="Q183" i="2"/>
  <c r="M69" i="4" s="1"/>
  <c r="L78" i="1" s="1"/>
  <c r="T10" i="1" l="1"/>
  <c r="T9" i="1"/>
  <c r="T8" i="1"/>
  <c r="V6" i="1"/>
  <c r="T7" i="1"/>
  <c r="T6" i="1"/>
  <c r="T5" i="1"/>
  <c r="N10" i="1"/>
  <c r="N9" i="1"/>
  <c r="N8" i="1"/>
  <c r="N7" i="1"/>
  <c r="P6" i="1"/>
  <c r="N6" i="1"/>
  <c r="N5" i="1"/>
  <c r="B8" i="1"/>
  <c r="B7" i="1"/>
  <c r="D6" i="1"/>
  <c r="B6" i="1"/>
  <c r="B5" i="1"/>
  <c r="B10" i="1"/>
  <c r="B9" i="1"/>
  <c r="H10" i="1" l="1"/>
  <c r="B28" i="9" s="1"/>
  <c r="H9" i="1"/>
  <c r="B27" i="9" s="1"/>
  <c r="H8" i="1"/>
  <c r="B26" i="9" s="1"/>
  <c r="H7" i="1"/>
  <c r="B25" i="9" s="1"/>
  <c r="H6" i="1"/>
  <c r="B24" i="9" s="1"/>
  <c r="J6" i="1"/>
  <c r="D24" i="9" s="1"/>
  <c r="H5" i="1"/>
  <c r="B23" i="9" s="1"/>
  <c r="D28" i="9" l="1"/>
  <c r="P10" i="1"/>
  <c r="D10" i="1"/>
  <c r="J10" i="1"/>
  <c r="V10" i="1"/>
  <c r="C166" i="2"/>
  <c r="C162" i="2"/>
  <c r="C161" i="2"/>
  <c r="C158" i="2"/>
  <c r="C148" i="2"/>
  <c r="C147" i="2" l="1"/>
  <c r="C146" i="2"/>
  <c r="C144" i="2"/>
  <c r="C142" i="2"/>
  <c r="C140" i="2"/>
  <c r="C139" i="2"/>
  <c r="C135" i="2"/>
  <c r="C133" i="2" l="1"/>
  <c r="C126" i="2"/>
  <c r="C125" i="2"/>
  <c r="C121" i="2"/>
  <c r="C120" i="2"/>
  <c r="C118" i="2"/>
  <c r="C117" i="2"/>
  <c r="C113" i="2" l="1"/>
  <c r="C112" i="2"/>
  <c r="C108" i="2"/>
  <c r="C107" i="2"/>
  <c r="C106" i="2"/>
  <c r="C100" i="2" l="1"/>
  <c r="C53" i="6" l="1"/>
  <c r="F32" i="4" s="1"/>
  <c r="E44" i="1" s="1"/>
  <c r="E60" i="1" s="1"/>
  <c r="C54" i="6"/>
  <c r="F33" i="4" s="1"/>
  <c r="E45" i="1" s="1"/>
  <c r="E61" i="1" s="1"/>
  <c r="F30" i="4"/>
  <c r="E42" i="1" s="1"/>
  <c r="E58" i="1" s="1"/>
</calcChain>
</file>

<file path=xl/sharedStrings.xml><?xml version="1.0" encoding="utf-8"?>
<sst xmlns="http://schemas.openxmlformats.org/spreadsheetml/2006/main" count="7677" uniqueCount="313">
  <si>
    <t>Indretningsmæssige forhold</t>
  </si>
  <si>
    <t>Etablering af niveaufri adgang</t>
  </si>
  <si>
    <t>Placering af WC-rum i boligens adgangsetage</t>
  </si>
  <si>
    <t>Dokumentationens form</t>
  </si>
  <si>
    <t>Spær er leveret fra spærfabrik</t>
  </si>
  <si>
    <t>Stabilitetsberegninger</t>
  </si>
  <si>
    <t>Konstruktive forhold</t>
  </si>
  <si>
    <t>Byggeriet lever op i BR15, kapitel 5, eksempelvis ved at følge eksempelsamling om brandsikkerhed</t>
  </si>
  <si>
    <t>Brandforhold</t>
  </si>
  <si>
    <t>Indeklimamæssige forhold</t>
  </si>
  <si>
    <t>Bygningens tæthed mod jord</t>
  </si>
  <si>
    <t>Overholdelse af energirammen</t>
  </si>
  <si>
    <t>Energimæssige forhold</t>
  </si>
  <si>
    <t xml:space="preserve">Ja </t>
  </si>
  <si>
    <t>Nej</t>
  </si>
  <si>
    <t>Beregning</t>
  </si>
  <si>
    <t>Tegning</t>
  </si>
  <si>
    <t>Beskrivelse</t>
  </si>
  <si>
    <t>Andet</t>
  </si>
  <si>
    <t>Ingen</t>
  </si>
  <si>
    <t>Valg_1.1</t>
  </si>
  <si>
    <t>Valg_2.1</t>
  </si>
  <si>
    <t>Bygningens bærende konstruktioner opfylder BR15, kapitel 4, eksempelvis ved at følge SBi – anvisning 258</t>
  </si>
  <si>
    <t>Den energimæssige ydeevne ved evt. mekanisk ventilation</t>
  </si>
  <si>
    <t>Modtaget dokument</t>
  </si>
  <si>
    <t>Foreligger ikke dokument</t>
  </si>
  <si>
    <t>Aabenraa Kommune</t>
  </si>
  <si>
    <t>Aalborg Kommune</t>
  </si>
  <si>
    <t>Aarhus Kommune</t>
  </si>
  <si>
    <t>Allerød Kommune</t>
  </si>
  <si>
    <t>Assens Kommune</t>
  </si>
  <si>
    <t>Ballerup Kommune</t>
  </si>
  <si>
    <t>Billund Kommune</t>
  </si>
  <si>
    <t>Bornholms Regionskommune</t>
  </si>
  <si>
    <t>Brøndby Kommune</t>
  </si>
  <si>
    <t>Brønderslev Kommune</t>
  </si>
  <si>
    <t>Dragør Kommune</t>
  </si>
  <si>
    <t>Egedal Kommune</t>
  </si>
  <si>
    <t>Esbjerg Kommune</t>
  </si>
  <si>
    <t>Faaborg-Midtfyn Kommune</t>
  </si>
  <si>
    <t>Fanø Kommune</t>
  </si>
  <si>
    <t>Favrskov Kommune</t>
  </si>
  <si>
    <t>Faxe Kommune</t>
  </si>
  <si>
    <t>Fredensborg Kommune</t>
  </si>
  <si>
    <t>Fredericia Kommune</t>
  </si>
  <si>
    <t>Frederiksberg Kommune</t>
  </si>
  <si>
    <t>Frederikshavn Kommune</t>
  </si>
  <si>
    <t>Frederikssund Kommune</t>
  </si>
  <si>
    <t>Furesø Kommune</t>
  </si>
  <si>
    <t>Gentofte Kommune</t>
  </si>
  <si>
    <t>Gladsaxe Kommune</t>
  </si>
  <si>
    <t>Glostrup Kommune</t>
  </si>
  <si>
    <t>Greve Kommune</t>
  </si>
  <si>
    <t>Gribskov Kommune</t>
  </si>
  <si>
    <t>Guldborgsund Kommune</t>
  </si>
  <si>
    <t>Haderslev Kommune</t>
  </si>
  <si>
    <t>Halsnæs Kommune</t>
  </si>
  <si>
    <t>Hedensted Kommune</t>
  </si>
  <si>
    <t>Helsingør Kommune</t>
  </si>
  <si>
    <t>Herlev Kommune</t>
  </si>
  <si>
    <t>Herning Kommune</t>
  </si>
  <si>
    <t>Hjørring Kommune</t>
  </si>
  <si>
    <t>Holbæk Kommune</t>
  </si>
  <si>
    <t>Horsens Kommune</t>
  </si>
  <si>
    <t>Hvidovre Kommune</t>
  </si>
  <si>
    <t>Høje-Taastrup Kommune</t>
  </si>
  <si>
    <t>Hørsholm Kommune</t>
  </si>
  <si>
    <t>Ikast-Brande Kommune</t>
  </si>
  <si>
    <t>Ishøj Kommune</t>
  </si>
  <si>
    <t>Jammerbugt Kommune</t>
  </si>
  <si>
    <t>Kalundborg Kommune</t>
  </si>
  <si>
    <t>Kerteminde Kommune</t>
  </si>
  <si>
    <t>Kolding Kommune</t>
  </si>
  <si>
    <t>Københavns Kommune</t>
  </si>
  <si>
    <t>Køge Kommune</t>
  </si>
  <si>
    <t>Langeland Kommune</t>
  </si>
  <si>
    <t>Lejre Kommune</t>
  </si>
  <si>
    <t>Lemvig Kommune</t>
  </si>
  <si>
    <t>Lolland Kommune</t>
  </si>
  <si>
    <t>Lyngby-Taarbæk Kommune</t>
  </si>
  <si>
    <t>Læsø Kommune</t>
  </si>
  <si>
    <t>Mariagerfjord Kommune</t>
  </si>
  <si>
    <t>Middelfart Kommune</t>
  </si>
  <si>
    <t>Morsø Kommune</t>
  </si>
  <si>
    <t>Norddjurs Kommune</t>
  </si>
  <si>
    <t>Nordfyns Kommune</t>
  </si>
  <si>
    <t>Nyborg Kommune</t>
  </si>
  <si>
    <t>Næstved Kommune</t>
  </si>
  <si>
    <t>Odder Kommune</t>
  </si>
  <si>
    <t>Odense Kommune</t>
  </si>
  <si>
    <t>Odsherred Kommune</t>
  </si>
  <si>
    <t>Randers Kommune</t>
  </si>
  <si>
    <t>Rebild Kommune</t>
  </si>
  <si>
    <t>Ringkøbing-Skjern Kommune</t>
  </si>
  <si>
    <t>Ringsted Kommune</t>
  </si>
  <si>
    <t>Roskilde Kommune</t>
  </si>
  <si>
    <t>Rudersdal Kommune</t>
  </si>
  <si>
    <t>Rødovre Kommune</t>
  </si>
  <si>
    <t>Samsø Kommune</t>
  </si>
  <si>
    <t>Silkeborg Kommune</t>
  </si>
  <si>
    <t>Skanderborg Kommune</t>
  </si>
  <si>
    <t>Skive Kommune</t>
  </si>
  <si>
    <t>Slagelse Kommune</t>
  </si>
  <si>
    <t>Solrød Kommune</t>
  </si>
  <si>
    <t>Sorø Kommune</t>
  </si>
  <si>
    <t>Stevns Kommune</t>
  </si>
  <si>
    <t>Struer Kommune</t>
  </si>
  <si>
    <t>Svendborg Kommune</t>
  </si>
  <si>
    <t>Syddjurs Kommune</t>
  </si>
  <si>
    <t>Sønderborg Kommune</t>
  </si>
  <si>
    <t>Tårnby Kommune</t>
  </si>
  <si>
    <t>Tønder Kommune</t>
  </si>
  <si>
    <t>Vallensbæk Kommune</t>
  </si>
  <si>
    <t>Varde Kommune</t>
  </si>
  <si>
    <t>Vejen Kommune</t>
  </si>
  <si>
    <t>Vejle Kommune</t>
  </si>
  <si>
    <t>Vesthimmerlands Kommune</t>
  </si>
  <si>
    <t>Viborg Kommune</t>
  </si>
  <si>
    <t>Vordingborg Kommune</t>
  </si>
  <si>
    <t>Ærø Kommune</t>
  </si>
  <si>
    <t>Igangværende</t>
  </si>
  <si>
    <t>Svarprocent</t>
  </si>
  <si>
    <t>Fritliggende parcelhuse</t>
  </si>
  <si>
    <t>Antal</t>
  </si>
  <si>
    <t>Rækkehuse</t>
  </si>
  <si>
    <t>Dokumenter</t>
  </si>
  <si>
    <t>Andel</t>
  </si>
  <si>
    <t>Dobbelthus</t>
  </si>
  <si>
    <t>Sum</t>
  </si>
  <si>
    <t>Byggeritype</t>
  </si>
  <si>
    <t>Kategori</t>
  </si>
  <si>
    <t>Valg_3.1</t>
  </si>
  <si>
    <t>Fritliggende parcelhus</t>
  </si>
  <si>
    <t xml:space="preserve">Dokumentation </t>
  </si>
  <si>
    <t>Opfylder dokumentation BR15?</t>
  </si>
  <si>
    <t>Ja</t>
  </si>
  <si>
    <t>Valgmuligheder</t>
  </si>
  <si>
    <t xml:space="preserve">Kommentar </t>
  </si>
  <si>
    <t>Sagsomfang</t>
  </si>
  <si>
    <t>Kan ikke vurderes</t>
  </si>
  <si>
    <t>Links til yderligere utilgængeligt dokumentation</t>
  </si>
  <si>
    <t>Antal sider af fremsendt dokumentation</t>
  </si>
  <si>
    <t>Valg_4.1.1</t>
  </si>
  <si>
    <t>Foreligger der yderligere links til yderligere dokumentation som ikke er tilgængeligt?</t>
  </si>
  <si>
    <t>Ydereligere forhold</t>
  </si>
  <si>
    <t>Ingen dokumentation vedr. brandforhold og ej heller stabilitetsberegninger</t>
  </si>
  <si>
    <t>Til- og ombygning (fritliggende parcel)</t>
  </si>
  <si>
    <t>Særdeles mangelfuld dokumentation. Indeholder blot erklæringer vedrørende teknisk dokumentation,men der foreligger ikke den reelle tekniske dokumentation i det fremsendte.</t>
  </si>
  <si>
    <t>Særdeles mangelfuld dokumentation. Indeholder blot plantegning af parcelhus
 og Erklæring vedr. teknisk dokumentation</t>
  </si>
  <si>
    <t>Er det med vilje, at der ikke foreligger noget teknisk dokumentation, når der forefindes en erklæring.</t>
  </si>
  <si>
    <t>Særdeles mangelfuld dokumentation. Indeholder blot erklæring vedr. teknisk 
teknisk dokumentation</t>
  </si>
  <si>
    <t>Rækkehus</t>
  </si>
  <si>
    <t>Beskrivelse og tegning</t>
  </si>
  <si>
    <t>Beskrivelse og beregning</t>
  </si>
  <si>
    <t>Ikke relevant</t>
  </si>
  <si>
    <t xml:space="preserve">Fyldestgørende dokumentation på alle parametre, bortset for brandsikkerhed.
Dette dokument er noget af det bedste de foreligger. </t>
  </si>
  <si>
    <t>Særdeles mangelfuld dokumentation. Indeholder ingen nyttig dokumentation og 
opfylder langt fra dokumentationskravene fra BR15</t>
  </si>
  <si>
    <t>Ingen yderligere kommentarer</t>
  </si>
  <si>
    <t>Dokumentation for bygnings bærende konstruktioner efterlever BR15 og/eller
SBi er meget veldokumenteret i denne sag, jf. s. 60-83</t>
  </si>
  <si>
    <t>Det vurderes ikke relevant med dokumentation for mekanisk ventilation, da
der kun er naturlig ventilation i byggeriet.</t>
  </si>
  <si>
    <t>Det fremgår i materialet, at der er yderligere materiale i den lukkede kurvet,
som ikke er tilsendt, eller som vi ikke har adgang til. Det fremsendte 
materiale er særdeles mangelfuldt og opfylder ingen krav for BR15</t>
  </si>
  <si>
    <t>Indeholder ingen plantegninger af rækkehuse</t>
  </si>
  <si>
    <t>Det tilsendte materiale indeholder ingen dokumentation</t>
  </si>
  <si>
    <t>Kan ikke vurdere om billede af bygninger er dækkende for: etablering af 
niveaufri adgang - jf. 3</t>
  </si>
  <si>
    <t>Der foreligger udelukkende en erklæring for teknisk dokumentation. Den
faktiske dokumentation er ikke vedlagt/tilstede</t>
  </si>
  <si>
    <t>Mekansik ventilation installeret men ingen energimæssig ydevne beregnet
eller beskrevet</t>
  </si>
  <si>
    <t>Kan ikke vurdere om byggeriet indeholder mekanisk ventilation</t>
  </si>
  <si>
    <t>Der er ikke installeret mekanisk ventilation i ejendommen, hvorfor det ikke
vurderes relevant</t>
  </si>
  <si>
    <t>Ingen plantegning i det tilsendte materiale. Kan ikke vurdere udformningen og 
derfor også omfanget af tilbygningen</t>
  </si>
  <si>
    <t>Sagen indeholder ingen dokumentation</t>
  </si>
  <si>
    <t>Sagen indeholder ingen dokumentation, blot erklæring og oversigt</t>
  </si>
  <si>
    <t>Der er er installeret mekanisk ventilation men der foreligger ikke umiddelbart
materiale vedr. energimæssigydeevne.</t>
  </si>
  <si>
    <t>Sagen indeholder ikke dokumentation men blot erklæring herom</t>
  </si>
  <si>
    <t>Varmetabsberegning vurderes at udgøre fyldestgørende dokumentation
for overholdelse af energirammen, s. 18</t>
  </si>
  <si>
    <t>Holsterbro Kommune</t>
  </si>
  <si>
    <t>Varmetabsberegning vurderes at udgøre fyldestgørende dokumentation
for overholdelse af energirammen, s. 19</t>
  </si>
  <si>
    <t>Der foreligger ingen dokumentation i sagen, men blot e-mails, formalia og
erklæringer. Det vurderes derfor, at vi ikke har adgang til yderligere 
dokumentation.</t>
  </si>
  <si>
    <r>
      <t xml:space="preserve">                                  </t>
    </r>
    <r>
      <rPr>
        <b/>
        <vertAlign val="superscript"/>
        <sz val="12"/>
        <color theme="1"/>
        <rFont val="Calibri"/>
        <family val="2"/>
        <scheme val="minor"/>
      </rPr>
      <t>Dokumentation</t>
    </r>
    <r>
      <rPr>
        <b/>
        <vertAlign val="superscript"/>
        <sz val="10"/>
        <color theme="1"/>
        <rFont val="Calibri"/>
        <family val="2"/>
        <scheme val="minor"/>
      </rPr>
      <t xml:space="preserve">
  </t>
    </r>
    <r>
      <rPr>
        <b/>
        <vertAlign val="superscript"/>
        <sz val="12"/>
        <color theme="1"/>
        <rFont val="Calibri"/>
        <family val="2"/>
        <scheme val="minor"/>
      </rPr>
      <t>Kommune</t>
    </r>
    <r>
      <rPr>
        <b/>
        <vertAlign val="superscript"/>
        <sz val="10"/>
        <color theme="1"/>
        <rFont val="Calibri"/>
        <family val="2"/>
        <scheme val="minor"/>
      </rPr>
      <t xml:space="preserve"> </t>
    </r>
  </si>
  <si>
    <t>Der foreligger ikke dokumentation i sagen, blot erklaringer og formalia.
Derfor vurderes det, at der foreligger yderligere dokumentation som vi ikke har
adgang til.</t>
  </si>
  <si>
    <t>Fremsendt dokumentation fra Rinkjøbing/Skjern Kommune fa 20.11 er den korrekte.</t>
  </si>
  <si>
    <t xml:space="preserve">Byggetilladelsen i sagen er givet på baggrund af brandforhold i kap. 5 (BR10),
(s. 1) men der er ikke decideret dokumentation der bekræfter det. </t>
  </si>
  <si>
    <t xml:space="preserve">Byggetilladelsen i sagen er givet på baggrund af brandforhold i kap. 5 (BR10),
Der er ikke noget der bekræfter dette i det tilsendte dokumentation. </t>
  </si>
  <si>
    <t>Byggetilladelsen i sagen er givet på baggrund af brandforhold i kap. 5 (BR10),
(s. 1) men der er ikke decideret dokumentation der bekræfter det. 
Ligeledes mangler der dokumentation for energimærkning. Det vurderes dog, 
at der på side 21, fremgår dokumentation for overholdelse af energirammen,
da boligen opføres efter BR2015, energiramme §7.2.2, stk. 1</t>
  </si>
  <si>
    <t>Brandstrategi fremgår af side 132. Der er øvrige dokumentation for brand-
forhold, hvorfor de vurderes fyldestgørende</t>
  </si>
  <si>
    <t>Albertsund Kommune</t>
  </si>
  <si>
    <t>Særdeles mangelfuld dokumentation.</t>
  </si>
  <si>
    <t>Særdeles mangelfuld dokumentation</t>
  </si>
  <si>
    <t>Særdeles mangelfuld dokumentation. Det vurderes, at der forefindes 
yderligere dokumentation som vi ikke har adgang til.</t>
  </si>
  <si>
    <t xml:space="preserve">En del af materialet går igen </t>
  </si>
  <si>
    <t>Indeholder direkte afmåling af ydeevne for mekanisk ventilation (under 
"Energirapport").</t>
  </si>
  <si>
    <t>Der mangler dokumentation fra byggetilladelsen (filen var beskadiget).
Det vurderes ikke at denne dokumentation har betydningen for udfaldet af
min vurdering af den samlede dokumentation for opfyldelse af div. Krav.</t>
  </si>
  <si>
    <t>Dokumentation i forhold rækkehus er mere konsistente og fyldesgørende på tværs af alle kommuner, i forhold til fritliggendeparcelhuse og om-og tilbygninger</t>
  </si>
  <si>
    <t>For brandtekniske forhold se Odder Kommune Rækkehus for godt eksempel</t>
  </si>
  <si>
    <t>Brandteknisk redegørelse vurderes fyldestgørende for opfyldelse af 
dokumentation for brandforhold. Ingen yderligerer kommentarer</t>
  </si>
  <si>
    <t>Dokumentation for spær er ikke relevant, da der udnyttes eksisterende 
kvadratmeter og der skal ikke bygges ny tagkonstruktion. Generelt, meget
mangelfuld dokumentation.</t>
  </si>
  <si>
    <t>Det er ikke plantegninger eller lign. I det tilsendte materiale, hvorfor der 
vurderes at mangle dokumentation. Særdeles mangelfuld dokumentation.</t>
  </si>
  <si>
    <t>Der er naturlig ventilation i boligerne. Der er ikke vedlagt dokumentation for
blower-door test/building leakage test/tæthedsprøvning, selvom der er 
registreret dette i energimærkningen. Derfor vurderes det, at der mangler
enkelte dokumenter i det tilsendte.</t>
  </si>
  <si>
    <t xml:space="preserve">Der foreligge ingen reel dokumentation i det tilsendte materiale. </t>
  </si>
  <si>
    <t>Det vurderes ud fra det samlede modtagede materiale fra kommunen, at der
mangler dokumentation/vi har ikke adgang til dokumentation</t>
  </si>
  <si>
    <t>Det vurderes ud fra det samlede modtagede materiale fra kommunen, at der
mangler dokumentation/vi har ikke adgang til dokumentation. Tilsendte
indeholder kun varmetabsberegninger</t>
  </si>
  <si>
    <t>Der er ingen egentlig dokumentation i det tilsendte, hvorfor der vurderes at 
mangle materiale som vi ikke har adgang til</t>
  </si>
  <si>
    <t>Hvad med alle de sager der er opført efter BR10 og ikke BR15</t>
  </si>
  <si>
    <t>Der er vedhæftet dokumentation for, at der er udført blowerdoor test samt
energimærkning, men der er ikke modtaget materiale for dokumentationen.
Jeg har derfor vurderet, at dette blot er en fejl og jeg antager er der er 
dokumentation for disse. Der er plantegning over flugtvej og redningsåbning
men dette vurderes ikke fyldestgørende for dokumentation for brandforhold
BR15</t>
  </si>
  <si>
    <t>En del af byggetilladelserne i sagerne er givet efter BR10</t>
  </si>
  <si>
    <t>Er alle dokumentationsforhold relevante for til- og ombygninger?: Energimærkning, ydeevne for mekanisk ventilation, tæthedsprøvning</t>
  </si>
  <si>
    <t>Enkelte beskrivelser af brandforhold på s. 37 (Røgalarm og flugtveje). 
Der er ikke installeret mekanisk ventilation i tilbygningen. Bortset fra brand-
forhold, som er delvist dokumenteret, samt bygningens tæthed mod jord, er
dette et godt eksempel på særdeles fyldestgørende dokumentation.</t>
  </si>
  <si>
    <t xml:space="preserve">Thisted Kommune </t>
  </si>
  <si>
    <t>Tilladelse bliver givet efter BR10. Ingen yderligere kommentarer</t>
  </si>
  <si>
    <t>Der er ikke modtaget plantegninger af bygningen, hvorfor jeg vurderer at der 
mangler materiale som jeg ikke har adgang til.</t>
  </si>
  <si>
    <t xml:space="preserve">Der er blot vedhæftet energimærkerapporter og tæthedsprøvning i det 
tilsendte materiale. Derfor vurderes det, at vi ikke modtaget alt det materiale
der foreligger i sagen. Særdeles mangelfuld dokumentation
</t>
  </si>
  <si>
    <t>Der er konstruktionsdokumentation ang. brandforhold på s. 53. Disse vurderes
dog ikke fyldestgørende for at opfylde brandforhold iht. BR15. Kan ikke vurdere om energirammeberegning på s. 44 er fyldestgørende for energimæssig 
ydeevne for mekanisk ventilation.</t>
  </si>
  <si>
    <t>Ingen yderligere kommentarer. Kunne muligvis foreligge yderligere materialer som vi ikke har adgang til.</t>
  </si>
  <si>
    <t>Plantegninger er meget ringe, hvorfor flere forhold ikke kan vurderes.</t>
  </si>
  <si>
    <t>Antal sider i samlet materiale</t>
  </si>
  <si>
    <t>Range</t>
  </si>
  <si>
    <t>sider</t>
  </si>
  <si>
    <t>Gennemsnit</t>
  </si>
  <si>
    <t>side</t>
  </si>
  <si>
    <t>Fordeling af sider</t>
  </si>
  <si>
    <t>Manglende materiale i sager</t>
  </si>
  <si>
    <t>Antal sager</t>
  </si>
  <si>
    <t xml:space="preserve">sager </t>
  </si>
  <si>
    <t>Standardafvigelse</t>
  </si>
  <si>
    <t>Samlet</t>
  </si>
  <si>
    <t>Til- og ombygninger</t>
  </si>
  <si>
    <t xml:space="preserve">Hillerød Kommune </t>
  </si>
  <si>
    <t xml:space="preserve">Særdeles mangelfuld dokumentation. Materialet er blot et par ringe plantegninger og 
konstruktionstegninger. Svært at vurdere nogle forhold overhovedet.
</t>
  </si>
  <si>
    <r>
      <t xml:space="preserve">                                                    </t>
    </r>
    <r>
      <rPr>
        <b/>
        <vertAlign val="superscript"/>
        <sz val="12"/>
        <color theme="1"/>
        <rFont val="Calibri"/>
        <family val="2"/>
        <scheme val="minor"/>
      </rPr>
      <t>Dokumentation</t>
    </r>
    <r>
      <rPr>
        <b/>
        <vertAlign val="superscript"/>
        <sz val="10"/>
        <color theme="1"/>
        <rFont val="Calibri"/>
        <family val="2"/>
        <scheme val="minor"/>
      </rPr>
      <t xml:space="preserve">
  </t>
    </r>
    <r>
      <rPr>
        <b/>
        <vertAlign val="superscript"/>
        <sz val="12"/>
        <color theme="1"/>
        <rFont val="Calibri"/>
        <family val="2"/>
        <scheme val="minor"/>
      </rPr>
      <t>Kommune</t>
    </r>
    <r>
      <rPr>
        <b/>
        <vertAlign val="superscript"/>
        <sz val="10"/>
        <color theme="1"/>
        <rFont val="Calibri"/>
        <family val="2"/>
        <scheme val="minor"/>
      </rPr>
      <t xml:space="preserve"> </t>
    </r>
  </si>
  <si>
    <t>Albertslund Kommune</t>
  </si>
  <si>
    <t>Hillerød Kommune</t>
  </si>
  <si>
    <t>Holstebro Kommune</t>
  </si>
  <si>
    <t>Thisted Kommune</t>
  </si>
  <si>
    <t>Kommune</t>
  </si>
  <si>
    <t>Ibrugtagningstilladelser</t>
  </si>
  <si>
    <t>Type</t>
  </si>
  <si>
    <t>Modtaget materiale fra kommune</t>
  </si>
  <si>
    <t>Manglende svar fra kommune</t>
  </si>
  <si>
    <t>Rækkehus (inkl. Dobbelthuse)</t>
  </si>
  <si>
    <t>Modtaget materiale</t>
  </si>
  <si>
    <t>Fordeling af materiale</t>
  </si>
  <si>
    <t>2. Analyseark</t>
  </si>
  <si>
    <t>1. Oversigt over svarprocent og indhold af materiale</t>
  </si>
  <si>
    <t xml:space="preserve">1.1 Overblik </t>
  </si>
  <si>
    <t xml:space="preserve">1.2 Overblik i tal </t>
  </si>
  <si>
    <t>2.1 Analyse af ibrugtagningstilladelser</t>
  </si>
  <si>
    <t>Opfylder dokumentationskrav</t>
  </si>
  <si>
    <t>Opfylder ikke dokumentationskrav</t>
  </si>
  <si>
    <t xml:space="preserve">side(r) </t>
  </si>
  <si>
    <t>Alle</t>
  </si>
  <si>
    <t>%-andel</t>
  </si>
  <si>
    <t>Er notat/beskrivelse/tegninger over materiale til at  imødekomme brandforhold fyldestgørende efter BR15?</t>
  </si>
  <si>
    <t xml:space="preserve">Jeg har også fokuseret på konstruktionstegninger og materialebeskrivelske for at vurdere om bygningens bærende konstruktioner opfylder BR15. </t>
  </si>
  <si>
    <t>Det kan være svært at vurdere, om der er naturlig og/eller mekanisk ventilation i byggeriet, hvis der ikke dokumentation herfor.</t>
  </si>
  <si>
    <t>Opfylder alle dokumentationskrav bortset fra dokumantion for brandforhold</t>
  </si>
  <si>
    <t>Til møde</t>
  </si>
  <si>
    <t>Mekanisk ventilation; Hvilket materiale dokumentere direkte energimæssig ydeevne mekanisk ventilation. Hvad hvis jeg ikke kan vurdere om der er naturlig el. mekanisk ventilatino</t>
  </si>
  <si>
    <t>Brandforhold: Hvor meget og hvilken dokumentation skal der til for at vi kan vurdere om det lever op til BR15?</t>
  </si>
  <si>
    <t>Er alle forhold/dokumentationskrav relevante for tilbygninger?</t>
  </si>
  <si>
    <t>Hvis der er gode konstruktionstegninger, er dette fyldestgørende for spær fra spærfabrik (hvis der ikke er direkte dokumentation).</t>
  </si>
  <si>
    <t>Sbi og rockwool er OK til at godkende</t>
  </si>
  <si>
    <t>Ja, til opgaven</t>
  </si>
  <si>
    <t>Spærfabrik skal KLART fremgå.</t>
  </si>
  <si>
    <t>3. Samlet afkrydsningsskema</t>
  </si>
  <si>
    <t xml:space="preserve">Kan ikke vurdere hvad der er tilbygning i dokumentationen. </t>
  </si>
  <si>
    <t>Det foreliggende materiale indeholder meget ligegyldig information.</t>
  </si>
  <si>
    <t>Fyldestgørende dokumentation. Der foreligger det nødvendige dokumentation for opfyldelse af BR15 (Selvom brandforhold er vuderet efter BR10 se s. 13-14). Dog mangler jeg konkret dokumentationsforhold på ventilation (Hvorvidt der er tale om naturlig eller mekanisk ventilation). Der foreligger  også megen unødvendig dokumentation såsom mange og gentagne plantegninger.</t>
  </si>
  <si>
    <t>Fyldestgørende dokumentation på alle parametre, bortset for brandsikkerhed
og stabilitetsberegninger. Indeholder meget ligegyldig information. Bygningen
er naturligt ventileret.</t>
  </si>
  <si>
    <t>Det foreligger i materialet, om ventilation indgår i tilbygningen. Ligeledes er der ikke plantegninger i det tilsendste materiale, så kan ikke vurderes på udformning af til/ombygningen</t>
  </si>
  <si>
    <t>Dokumentation for brandforhold gør sig gældende som brandvæg (S.35).
Vurderes ikke fyldestgørende efter BR 15. Kan ikke vu</t>
  </si>
  <si>
    <t>I sager hvor jeg/vi ikke kan vurdere om der er naturlig eller mekanisk ventilation vurderes dokumnetationen ikke fyldestgørende for energimæssig ydeevne for mekanisk ventilation (NEJ)</t>
  </si>
  <si>
    <t>Det fremgår ikke af materialet, hvorvidt der er installeret mekanisk ventilation</t>
  </si>
  <si>
    <t>Ingen yderligere kommentar</t>
  </si>
  <si>
    <t xml:space="preserve">Huset er forsynet med mekanisk ventilation, men ikke nogle beregninger for den energimæssige ydeevne. </t>
  </si>
  <si>
    <t>Enkelte bemærkninger omkring brandkrav på s. 59. Vurderes dog ikke fyldestgørende for brandfor efter BR15 Der er mekaninsk ventilationsanlæg i byggeriet, men ikke test af ydeevne.</t>
  </si>
  <si>
    <t>Der er mekaninsk ventilationsanlæg i byggeriet, men ikke test af ydeevne.</t>
  </si>
  <si>
    <t>Plantegninger er meget ringe, hvorfor dokumentation for flere forhold vurderes ikke fyldestgørende.</t>
  </si>
  <si>
    <t>Beregning for energimæssig ydevne findes på s. 52</t>
  </si>
  <si>
    <t>Ingen yderligere kommentarer. Mekanisk ventilation installeret vurderes ud frabillede fra trykprøvning (s. 23). Der foreligger ikke dokumentation for energi-
mæssig ydevne.</t>
  </si>
  <si>
    <t xml:space="preserve">Brandforhold angivet på s. 10 i form af brandsikring/brandadskillelse. Vurderes ikke fyldestgørende dokumentation for brandforhold efter BR15
</t>
  </si>
  <si>
    <t xml:space="preserve">Ingen yderligere kommentarer
</t>
  </si>
  <si>
    <t>Særdeles mangelfuld dokumentation. I materialet foreligger der ikke.
plantegninger, oversigt over konstruktion for bygningens bærende elementer
eller andet. Dokumentet indeholder meget "fyldmateriale" og materiale som
som går igen, som f.eks. byggeskadeforsikringer, indbetalingskort osv.
Det vurderes, at der foreligger yderligere materiale, som vi ikke har 
adgang til.</t>
  </si>
  <si>
    <t>Meget mangelfuld dokumentation. Indeholder blot 2 siders korrespondance og en side med erklæring om teknisk dokumentation samt journalisering
Det vurderes, at der derfor foreligger yderligere materiale som vi ikke har 
adgang til.</t>
  </si>
  <si>
    <t xml:space="preserve">Det vurderes der ikke er installeret mekanisk ventilation i byggeriet
</t>
  </si>
  <si>
    <t xml:space="preserve">Brandtætning angivet på s. 161. Vurderes ikke fyldesgørende for opfylde BR15. </t>
  </si>
  <si>
    <t>Der er betydelig dokumentation for brandplan, brandadskillelse og brug af 
brandkam og andre materialer. Det vurderes at dette er fyldestegørende for 
dokumentation for brandforhold efter BR15</t>
  </si>
  <si>
    <t xml:space="preserve">Der er illustreret og beskrevet brandskel mellem boliger og forhold for
brandkøretøjer og der udføres redningsåbninger fra alle opholdsrum. Mangler dog brandplan/strategi og dokumentation for materialeforbrug, før det kan godkendes efter BR15.
</t>
  </si>
  <si>
    <t>Enkelte bemærkninger om brandforhold, såsom anvendlse af  brandmur og 
brandbatts og redningsåbning. Vurderes dog ikke fyldestgørende med henblik på BR15, kap. 5., grundet manglende brandplan/brandstrategi</t>
  </si>
  <si>
    <t xml:space="preserve">Der foreligger blot 1 side med egentlig dokumentation: 1 plantegning og 1 
facadetegning. Det vurderes derfor, at der mangler materiale i det tilsendte.
</t>
  </si>
  <si>
    <t>Ingen yderligere dokumentation</t>
  </si>
  <si>
    <t>Godt eksempel på dokumentation for energimæssig ydeevne ved mekanisk 
ventilation på s. 21-26. Dokumentation for brandforhold er givet på s. 51 s. 67 og s. 91. Dette vurderes ikke fyldestgørende efter BR15, da der blot er tale om 
konstruktionsbeskrivelser og ikke beskrivelse af brandforhold generelt og/eller brandstrategi. Ellers meget fyldestgørende dokumentation med umiddelbart få mangler for brandforhold efter BR15.</t>
  </si>
  <si>
    <t>Plantegninger er af ringe kvalitet. Derfor svært at vurdere om flere forhold er 
dokumenteret.</t>
  </si>
  <si>
    <t xml:space="preserve">Ingen yderligere kommentarer.
</t>
  </si>
  <si>
    <t xml:space="preserve">Der er angivet materialetegning hvor brandstop isolering og brandkam indgår. Dette vurderes dog ikke fyldestgørende i forhold til BR15.
</t>
  </si>
  <si>
    <t>Enkelte brandforhold er beskrevet i dokument 15.4, hvor
materialer (såsom brug af brandtætning) er dokumenteret i konstruktion af
ejendommen. Dette vurderes dog ikke fyldestgørende for at imødekomme BR15</t>
  </si>
  <si>
    <t>.Enkelte brandforhold er beskrevet i konstruktion og bygningernes udformning. Dette vurderes dog ikke fyldestgørende for at imødekomme BR15</t>
  </si>
  <si>
    <t xml:space="preserve">Tilladelse bliver givet efter BR10. </t>
  </si>
  <si>
    <t>Tilladelse bliver givet efter BR10.</t>
  </si>
  <si>
    <t>Af reel dokumentation er der kun modtaget 2 plantegninger.
Særdeles mangelfuld dokumentation.</t>
  </si>
  <si>
    <t xml:space="preserve">Der er dokumneteret enkelte brandforhold gennem materialevalg i 
konstruktionen, b.la. på s. 22 (del 1). Det vurderes dog ikke fyldestgørende i 
sådan grad, at det lever op til BR15. </t>
  </si>
  <si>
    <t xml:space="preserve">På s. 40 i dokument 1. er der brandteknisk dokumentation (Strategi for brandsikring). Denne er godt nok udført efter BR10 men også DBI's brandsikring af småhuse og de  gældene beskrivelser. Det vurderes derfor også fyldestgørende for branddokumentation for BR15. </t>
  </si>
  <si>
    <t xml:space="preserve">Der er beskrevet både brandsikring, materialebrug og brandstrategi for hele
byggeriet (se b.la. s. 91 - 96, 168-169). Dette vurderes fyldestgørende for BR15. Kan ikke vurdere om der er gennemført tæthedsprøvning (se energirammeberegninger på s. 107 i første fil)
</t>
  </si>
  <si>
    <t>*</t>
  </si>
  <si>
    <t>Ikke-relevant</t>
  </si>
  <si>
    <t>5. Afkrydsningsskema Rækkehuse</t>
  </si>
  <si>
    <t>4. Afkrydsningsskema Fritliggende parcelhuse</t>
  </si>
  <si>
    <t>6. Afkrydsningsskema Til- og ombygninger</t>
  </si>
  <si>
    <t>Andelen af kommuner der har sendt sager</t>
  </si>
  <si>
    <t>Underliggende forhold</t>
  </si>
  <si>
    <t>Overordnede forhold</t>
  </si>
  <si>
    <t>Ingen relevante byggesager i kommune</t>
  </si>
  <si>
    <t>Rækkehus (inkl. dobbelthuse)</t>
  </si>
  <si>
    <t>Antal sager hvor dokumentation er fyldestgørende</t>
  </si>
  <si>
    <t>Procent af sager hvor dokumentation er fyldestgørende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</si>
</sst>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theme="1"/>
      <name val="Calibri"/>
      <family val="2"/>
      <scheme val="minor"/>
    </font>
    <font>
      <b/>
      <vertAlign val="superscript"/>
      <sz val="10"/>
      <color theme="1"/>
      <name val="Calibri"/>
      <family val="2"/>
      <scheme val="minor"/>
    </font>
    <font>
      <sz val="20"/>
      <color theme="1"/>
      <name val="Calibri"/>
      <family val="2"/>
      <scheme val="minor"/>
    </font>
    <font>
      <sz val="11"/>
      <color theme="1"/>
      <name val="Calibri"/>
      <family val="2"/>
      <scheme val="minor"/>
    </font>
    <font>
      <u/>
      <sz val="11"/>
      <color theme="10"/>
      <name val="Calibri"/>
      <family val="2"/>
      <scheme val="minor"/>
    </font>
    <font>
      <b/>
      <vertAlign val="superscript"/>
      <sz val="12"/>
      <color theme="1"/>
      <name val="Calibri"/>
      <family val="2"/>
      <scheme val="minor"/>
    </font>
    <font>
      <b/>
      <sz val="20"/>
      <color theme="0"/>
      <name val="Calibri"/>
      <family val="2"/>
      <scheme val="minor"/>
    </font>
    <font>
      <sz val="14"/>
      <color theme="0"/>
      <name val="Calibri"/>
      <family val="2"/>
      <scheme val="minor"/>
    </font>
    <font>
      <b/>
      <sz val="11"/>
      <color theme="0"/>
      <name val="Calibri"/>
      <family val="2"/>
      <scheme val="minor"/>
    </font>
    <font>
      <sz val="11"/>
      <color theme="0"/>
      <name val="Calibri"/>
      <family val="2"/>
      <scheme val="minor"/>
    </font>
    <font>
      <sz val="11"/>
      <name val="Calibri"/>
      <family val="2"/>
      <scheme val="minor"/>
    </font>
    <font>
      <sz val="8"/>
      <color rgb="FF000000"/>
      <name val="Segoe UI"/>
      <family val="2"/>
    </font>
    <font>
      <u/>
      <sz val="1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theme="2" tint="-0.249977111117893"/>
        <bgColor indexed="64"/>
      </patternFill>
    </fill>
    <fill>
      <patternFill patternType="solid">
        <fgColor theme="0" tint="-4.9989318521683403E-2"/>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diagonalDown="1">
      <left style="medium">
        <color indexed="64"/>
      </left>
      <right style="medium">
        <color indexed="64"/>
      </right>
      <top style="medium">
        <color indexed="64"/>
      </top>
      <bottom/>
      <diagonal style="hair">
        <color indexed="64"/>
      </diagonal>
    </border>
    <border diagonalDown="1">
      <left style="medium">
        <color indexed="64"/>
      </left>
      <right style="medium">
        <color indexed="64"/>
      </right>
      <top/>
      <bottom/>
      <diagonal style="hair">
        <color indexed="64"/>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2" tint="-0.249977111117893"/>
      </right>
      <top style="medium">
        <color indexed="64"/>
      </top>
      <bottom style="medium">
        <color indexed="64"/>
      </bottom>
      <diagonal/>
    </border>
    <border>
      <left style="thin">
        <color theme="2" tint="-0.249977111117893"/>
      </left>
      <right style="thin">
        <color theme="2" tint="-0.249977111117893"/>
      </right>
      <top style="medium">
        <color indexed="64"/>
      </top>
      <bottom style="medium">
        <color indexed="64"/>
      </bottom>
      <diagonal/>
    </border>
    <border>
      <left style="thin">
        <color theme="2" tint="-0.249977111117893"/>
      </left>
      <right style="medium">
        <color indexed="64"/>
      </right>
      <top style="medium">
        <color indexed="64"/>
      </top>
      <bottom style="medium">
        <color indexed="64"/>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medium">
        <color indexed="64"/>
      </left>
      <right style="thin">
        <color theme="2" tint="-0.249977111117893"/>
      </right>
      <top style="medium">
        <color indexed="64"/>
      </top>
      <bottom style="thin">
        <color theme="2" tint="-0.249977111117893"/>
      </bottom>
      <diagonal/>
    </border>
    <border>
      <left style="thin">
        <color theme="2" tint="-0.249977111117893"/>
      </left>
      <right style="thin">
        <color theme="2" tint="-0.249977111117893"/>
      </right>
      <top style="medium">
        <color indexed="64"/>
      </top>
      <bottom style="thin">
        <color theme="2" tint="-0.249977111117893"/>
      </bottom>
      <diagonal/>
    </border>
    <border>
      <left style="thin">
        <color theme="2" tint="-0.249977111117893"/>
      </left>
      <right style="medium">
        <color indexed="64"/>
      </right>
      <top style="medium">
        <color indexed="64"/>
      </top>
      <bottom style="thin">
        <color theme="2" tint="-0.249977111117893"/>
      </bottom>
      <diagonal/>
    </border>
    <border>
      <left style="medium">
        <color indexed="64"/>
      </left>
      <right style="thin">
        <color theme="2" tint="-0.249977111117893"/>
      </right>
      <top style="thin">
        <color theme="2" tint="-0.249977111117893"/>
      </top>
      <bottom style="thin">
        <color theme="2" tint="-0.249977111117893"/>
      </bottom>
      <diagonal/>
    </border>
    <border>
      <left style="thin">
        <color theme="2" tint="-0.249977111117893"/>
      </left>
      <right style="medium">
        <color indexed="64"/>
      </right>
      <top style="thin">
        <color theme="2" tint="-0.249977111117893"/>
      </top>
      <bottom style="thin">
        <color theme="2" tint="-0.249977111117893"/>
      </bottom>
      <diagonal/>
    </border>
    <border>
      <left style="medium">
        <color indexed="64"/>
      </left>
      <right style="thin">
        <color theme="2" tint="-0.249977111117893"/>
      </right>
      <top style="thin">
        <color theme="2" tint="-0.249977111117893"/>
      </top>
      <bottom style="medium">
        <color indexed="64"/>
      </bottom>
      <diagonal/>
    </border>
    <border>
      <left style="thin">
        <color theme="2" tint="-0.249977111117893"/>
      </left>
      <right style="thin">
        <color theme="2" tint="-0.249977111117893"/>
      </right>
      <top style="thin">
        <color theme="2" tint="-0.249977111117893"/>
      </top>
      <bottom style="medium">
        <color indexed="64"/>
      </bottom>
      <diagonal/>
    </border>
    <border>
      <left style="thin">
        <color theme="2" tint="-0.249977111117893"/>
      </left>
      <right style="medium">
        <color indexed="64"/>
      </right>
      <top style="thin">
        <color theme="2" tint="-0.249977111117893"/>
      </top>
      <bottom style="medium">
        <color indexed="64"/>
      </bottom>
      <diagonal/>
    </border>
    <border>
      <left style="thin">
        <color theme="2" tint="-0.249977111117893"/>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276">
    <xf numFmtId="0" fontId="0" fillId="0" borderId="0" xfId="0"/>
    <xf numFmtId="0" fontId="1" fillId="0" borderId="0" xfId="0" applyFont="1"/>
    <xf numFmtId="0" fontId="0" fillId="2" borderId="12" xfId="0" applyFill="1" applyBorder="1"/>
    <xf numFmtId="0" fontId="3" fillId="0" borderId="0" xfId="0" applyFont="1" applyAlignment="1">
      <alignment vertical="center"/>
    </xf>
    <xf numFmtId="0" fontId="3" fillId="0" borderId="13" xfId="0" applyFont="1" applyBorder="1" applyAlignment="1">
      <alignment vertical="center"/>
    </xf>
    <xf numFmtId="0" fontId="0" fillId="0" borderId="15" xfId="0" applyBorder="1"/>
    <xf numFmtId="0" fontId="0" fillId="0" borderId="0" xfId="0" applyBorder="1"/>
    <xf numFmtId="0" fontId="1" fillId="2" borderId="14" xfId="0" applyFont="1" applyFill="1" applyBorder="1" applyAlignment="1">
      <alignment horizontal="center" vertical="center"/>
    </xf>
    <xf numFmtId="0" fontId="0" fillId="2" borderId="14" xfId="0" applyFill="1" applyBorder="1"/>
    <xf numFmtId="0" fontId="0" fillId="0" borderId="14" xfId="0" applyFill="1" applyBorder="1" applyAlignment="1">
      <alignment horizontal="center"/>
    </xf>
    <xf numFmtId="0" fontId="0" fillId="0" borderId="23" xfId="0" applyBorder="1"/>
    <xf numFmtId="0" fontId="1" fillId="2" borderId="14" xfId="0" applyFont="1" applyFill="1" applyBorder="1" applyAlignment="1">
      <alignment horizontal="center"/>
    </xf>
    <xf numFmtId="0" fontId="0" fillId="0" borderId="14" xfId="0" applyBorder="1" applyAlignment="1">
      <alignment horizontal="center"/>
    </xf>
    <xf numFmtId="0" fontId="0" fillId="2" borderId="30" xfId="0" applyFill="1" applyBorder="1"/>
    <xf numFmtId="0" fontId="0" fillId="0" borderId="0" xfId="0" applyFill="1" applyBorder="1"/>
    <xf numFmtId="0" fontId="0" fillId="2" borderId="29" xfId="0" applyFill="1" applyBorder="1"/>
    <xf numFmtId="0" fontId="0" fillId="5" borderId="27" xfId="0" applyFill="1" applyBorder="1"/>
    <xf numFmtId="0" fontId="0" fillId="5" borderId="9" xfId="0" applyFill="1" applyBorder="1"/>
    <xf numFmtId="0" fontId="0" fillId="2" borderId="33" xfId="0" applyFill="1" applyBorder="1"/>
    <xf numFmtId="0" fontId="0" fillId="0" borderId="5" xfId="0" applyBorder="1"/>
    <xf numFmtId="0" fontId="0" fillId="2" borderId="0" xfId="0" applyFill="1" applyBorder="1"/>
    <xf numFmtId="2" fontId="0" fillId="2" borderId="0" xfId="0" applyNumberFormat="1" applyFill="1" applyBorder="1"/>
    <xf numFmtId="0" fontId="0" fillId="2" borderId="15" xfId="0" applyFill="1" applyBorder="1"/>
    <xf numFmtId="0" fontId="0" fillId="2" borderId="17" xfId="0" applyFill="1" applyBorder="1"/>
    <xf numFmtId="0" fontId="0" fillId="2" borderId="18" xfId="0" applyFill="1" applyBorder="1"/>
    <xf numFmtId="0" fontId="0" fillId="2" borderId="13" xfId="0" applyFill="1" applyBorder="1"/>
    <xf numFmtId="10" fontId="0" fillId="2" borderId="13" xfId="1" applyNumberFormat="1" applyFont="1" applyFill="1" applyBorder="1"/>
    <xf numFmtId="0" fontId="0" fillId="2" borderId="19" xfId="0" applyFill="1" applyBorder="1"/>
    <xf numFmtId="1" fontId="0" fillId="2" borderId="0" xfId="0" applyNumberFormat="1" applyFill="1" applyBorder="1"/>
    <xf numFmtId="0" fontId="0" fillId="6" borderId="0" xfId="0" applyFill="1" applyBorder="1"/>
    <xf numFmtId="10" fontId="0" fillId="6" borderId="0" xfId="1" applyNumberFormat="1" applyFont="1" applyFill="1" applyBorder="1"/>
    <xf numFmtId="0" fontId="0" fillId="6" borderId="0" xfId="0" applyFill="1" applyBorder="1" applyAlignment="1"/>
    <xf numFmtId="0" fontId="1" fillId="2" borderId="1" xfId="0" applyFont="1" applyFill="1" applyBorder="1" applyAlignment="1">
      <alignment horizontal="center" vertical="center"/>
    </xf>
    <xf numFmtId="0" fontId="0" fillId="2" borderId="41" xfId="0" applyFill="1" applyBorder="1"/>
    <xf numFmtId="0" fontId="0" fillId="3" borderId="41" xfId="0" applyFill="1" applyBorder="1"/>
    <xf numFmtId="0" fontId="1" fillId="2" borderId="42" xfId="0" applyFont="1" applyFill="1" applyBorder="1"/>
    <xf numFmtId="0" fontId="1" fillId="2" borderId="38" xfId="0" applyFont="1" applyFill="1" applyBorder="1"/>
    <xf numFmtId="0" fontId="1" fillId="2" borderId="43" xfId="0" applyFont="1" applyFill="1" applyBorder="1"/>
    <xf numFmtId="0" fontId="1" fillId="3" borderId="42" xfId="0" applyFont="1" applyFill="1" applyBorder="1"/>
    <xf numFmtId="0" fontId="1" fillId="3" borderId="38" xfId="0" applyFont="1" applyFill="1" applyBorder="1"/>
    <xf numFmtId="0" fontId="1" fillId="3" borderId="43" xfId="0" applyFont="1" applyFill="1" applyBorder="1"/>
    <xf numFmtId="0" fontId="0" fillId="0" borderId="44" xfId="0" applyBorder="1"/>
    <xf numFmtId="0" fontId="0" fillId="2" borderId="45" xfId="0" applyFill="1" applyBorder="1"/>
    <xf numFmtId="0" fontId="0" fillId="3" borderId="45" xfId="0" applyFill="1" applyBorder="1"/>
    <xf numFmtId="0" fontId="0" fillId="3" borderId="46" xfId="0" applyFill="1" applyBorder="1"/>
    <xf numFmtId="0" fontId="1" fillId="6" borderId="47" xfId="0" applyFont="1" applyFill="1" applyBorder="1"/>
    <xf numFmtId="0" fontId="1" fillId="6" borderId="48" xfId="0" applyFont="1" applyFill="1" applyBorder="1"/>
    <xf numFmtId="0" fontId="1" fillId="6" borderId="49" xfId="0" applyFont="1" applyFill="1" applyBorder="1"/>
    <xf numFmtId="0" fontId="0" fillId="2" borderId="50" xfId="0" applyFill="1" applyBorder="1"/>
    <xf numFmtId="0" fontId="0" fillId="2" borderId="51" xfId="0" applyFill="1" applyBorder="1"/>
    <xf numFmtId="0" fontId="0" fillId="2" borderId="52" xfId="0" applyFill="1" applyBorder="1"/>
    <xf numFmtId="0" fontId="0" fillId="2" borderId="53" xfId="0" applyFill="1" applyBorder="1"/>
    <xf numFmtId="0" fontId="0" fillId="2" borderId="54" xfId="0" applyFill="1" applyBorder="1"/>
    <xf numFmtId="0" fontId="0" fillId="2" borderId="55" xfId="0" applyFill="1" applyBorder="1"/>
    <xf numFmtId="0" fontId="0" fillId="2" borderId="56" xfId="0" applyFill="1" applyBorder="1"/>
    <xf numFmtId="0" fontId="0" fillId="2" borderId="57" xfId="0" applyFill="1" applyBorder="1"/>
    <xf numFmtId="0" fontId="0" fillId="3" borderId="50" xfId="0" applyFill="1" applyBorder="1"/>
    <xf numFmtId="0" fontId="0" fillId="3" borderId="51" xfId="0" applyFill="1" applyBorder="1"/>
    <xf numFmtId="0" fontId="0" fillId="3" borderId="52" xfId="0" applyFill="1" applyBorder="1"/>
    <xf numFmtId="0" fontId="0" fillId="3" borderId="53" xfId="0" applyFill="1" applyBorder="1"/>
    <xf numFmtId="0" fontId="0" fillId="3" borderId="54" xfId="0" applyFill="1" applyBorder="1"/>
    <xf numFmtId="0" fontId="0" fillId="3" borderId="55" xfId="0" applyFill="1" applyBorder="1"/>
    <xf numFmtId="0" fontId="0" fillId="3" borderId="56" xfId="0" applyFill="1" applyBorder="1"/>
    <xf numFmtId="0" fontId="0" fillId="3" borderId="57" xfId="0" applyFill="1" applyBorder="1"/>
    <xf numFmtId="0" fontId="0" fillId="2" borderId="58" xfId="0" applyFill="1" applyBorder="1"/>
    <xf numFmtId="0" fontId="0" fillId="3" borderId="44" xfId="0" applyFill="1" applyBorder="1"/>
    <xf numFmtId="0" fontId="0" fillId="0" borderId="16" xfId="0" applyBorder="1"/>
    <xf numFmtId="0" fontId="0" fillId="0" borderId="0" xfId="0" quotePrefix="1" applyFill="1" applyBorder="1" applyAlignment="1">
      <alignment horizontal="center"/>
    </xf>
    <xf numFmtId="0" fontId="8" fillId="4" borderId="4" xfId="0" applyFont="1" applyFill="1" applyBorder="1"/>
    <xf numFmtId="0" fontId="0" fillId="4" borderId="40" xfId="0" applyFill="1" applyBorder="1"/>
    <xf numFmtId="0" fontId="0" fillId="4" borderId="5" xfId="0" applyFill="1" applyBorder="1"/>
    <xf numFmtId="0" fontId="7" fillId="4" borderId="18" xfId="0" applyFont="1" applyFill="1" applyBorder="1"/>
    <xf numFmtId="0" fontId="0" fillId="4" borderId="13" xfId="0" applyFill="1" applyBorder="1"/>
    <xf numFmtId="0" fontId="0" fillId="4" borderId="19" xfId="0" applyFill="1" applyBorder="1"/>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0" fillId="2" borderId="20" xfId="0" applyFill="1" applyBorder="1"/>
    <xf numFmtId="0" fontId="0" fillId="2" borderId="21" xfId="0" applyFill="1" applyBorder="1"/>
    <xf numFmtId="0" fontId="0" fillId="2" borderId="23" xfId="0" applyFill="1" applyBorder="1"/>
    <xf numFmtId="0" fontId="0" fillId="2" borderId="24" xfId="0" applyFill="1" applyBorder="1"/>
    <xf numFmtId="0" fontId="0" fillId="2" borderId="25" xfId="0" applyFill="1" applyBorder="1"/>
    <xf numFmtId="0" fontId="0" fillId="2" borderId="9" xfId="0" applyFill="1" applyBorder="1"/>
    <xf numFmtId="0" fontId="0" fillId="2" borderId="26" xfId="0" applyFill="1" applyBorder="1"/>
    <xf numFmtId="0" fontId="0" fillId="7" borderId="26" xfId="0" applyFill="1" applyBorder="1" applyAlignment="1">
      <alignment vertical="center"/>
    </xf>
    <xf numFmtId="0" fontId="0" fillId="7" borderId="25" xfId="0" applyFill="1" applyBorder="1" applyAlignment="1">
      <alignment horizontal="center" vertical="center"/>
    </xf>
    <xf numFmtId="0" fontId="0" fillId="7" borderId="9" xfId="0" applyFill="1" applyBorder="1" applyAlignment="1">
      <alignment horizontal="center" vertical="center"/>
    </xf>
    <xf numFmtId="0" fontId="0" fillId="7" borderId="26" xfId="0" applyFill="1" applyBorder="1" applyAlignment="1">
      <alignment horizontal="center" vertical="center"/>
    </xf>
    <xf numFmtId="0" fontId="10" fillId="6" borderId="0" xfId="0" applyFont="1" applyFill="1" applyBorder="1"/>
    <xf numFmtId="0" fontId="10" fillId="6" borderId="23" xfId="0" applyFont="1" applyFill="1" applyBorder="1"/>
    <xf numFmtId="0" fontId="0" fillId="2" borderId="60" xfId="0" applyFill="1" applyBorder="1"/>
    <xf numFmtId="0" fontId="0" fillId="0" borderId="14" xfId="0" applyBorder="1"/>
    <xf numFmtId="10" fontId="0" fillId="2" borderId="9" xfId="1" applyNumberFormat="1" applyFont="1" applyFill="1" applyBorder="1" applyAlignment="1">
      <alignment horizontal="right"/>
    </xf>
    <xf numFmtId="0" fontId="0" fillId="0" borderId="29" xfId="0" applyBorder="1" applyAlignment="1">
      <alignment horizontal="center"/>
    </xf>
    <xf numFmtId="0" fontId="0" fillId="0" borderId="29" xfId="0" applyFill="1" applyBorder="1" applyAlignment="1">
      <alignment horizontal="center"/>
    </xf>
    <xf numFmtId="0" fontId="0" fillId="0" borderId="40" xfId="0" applyBorder="1" applyAlignment="1">
      <alignment horizontal="center" vertical="center"/>
    </xf>
    <xf numFmtId="0" fontId="0" fillId="0" borderId="0" xfId="0" applyBorder="1" applyAlignment="1">
      <alignment horizontal="center" vertical="center"/>
    </xf>
    <xf numFmtId="0" fontId="0" fillId="0" borderId="17" xfId="0" applyBorder="1"/>
    <xf numFmtId="0" fontId="0" fillId="0" borderId="13" xfId="0" applyBorder="1" applyAlignment="1">
      <alignment horizontal="center" vertical="center"/>
    </xf>
    <xf numFmtId="9" fontId="0" fillId="0" borderId="19" xfId="1" applyFont="1" applyBorder="1"/>
    <xf numFmtId="10" fontId="0" fillId="0" borderId="19" xfId="1" applyNumberFormat="1" applyFont="1" applyBorder="1"/>
    <xf numFmtId="0" fontId="0" fillId="0" borderId="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2" borderId="4" xfId="0" applyFill="1" applyBorder="1"/>
    <xf numFmtId="0" fontId="0" fillId="2" borderId="40" xfId="0" applyFill="1" applyBorder="1"/>
    <xf numFmtId="0" fontId="0" fillId="2" borderId="5" xfId="0" applyFill="1" applyBorder="1"/>
    <xf numFmtId="9" fontId="0" fillId="2" borderId="18" xfId="1" applyFont="1" applyFill="1" applyBorder="1"/>
    <xf numFmtId="9" fontId="0" fillId="2" borderId="13" xfId="1" applyFont="1" applyFill="1" applyBorder="1"/>
    <xf numFmtId="9" fontId="0" fillId="2" borderId="19" xfId="1" applyFont="1" applyFill="1" applyBorder="1"/>
    <xf numFmtId="10" fontId="0" fillId="2" borderId="18" xfId="1" applyNumberFormat="1" applyFont="1" applyFill="1" applyBorder="1"/>
    <xf numFmtId="10" fontId="0" fillId="2" borderId="19" xfId="1" applyNumberFormat="1" applyFont="1" applyFill="1" applyBorder="1"/>
    <xf numFmtId="0" fontId="3" fillId="0" borderId="0" xfId="0" applyFont="1" applyBorder="1" applyAlignment="1">
      <alignment vertical="center"/>
    </xf>
    <xf numFmtId="164" fontId="0" fillId="2" borderId="18" xfId="1" applyNumberFormat="1" applyFont="1" applyFill="1" applyBorder="1"/>
    <xf numFmtId="164" fontId="0" fillId="2" borderId="13" xfId="1" applyNumberFormat="1" applyFont="1" applyFill="1" applyBorder="1"/>
    <xf numFmtId="164" fontId="0" fillId="2" borderId="19" xfId="1" applyNumberFormat="1" applyFont="1" applyFill="1" applyBorder="1"/>
    <xf numFmtId="0" fontId="0" fillId="6" borderId="9" xfId="0" applyFill="1" applyBorder="1"/>
    <xf numFmtId="0" fontId="0" fillId="6" borderId="27" xfId="0" applyFill="1" applyBorder="1"/>
    <xf numFmtId="0" fontId="0" fillId="6" borderId="62" xfId="0" applyFill="1" applyBorder="1" applyAlignment="1">
      <alignment vertical="top" wrapText="1"/>
    </xf>
    <xf numFmtId="0" fontId="0" fillId="6" borderId="62" xfId="0" applyFill="1" applyBorder="1" applyAlignment="1">
      <alignment wrapText="1"/>
    </xf>
    <xf numFmtId="0" fontId="0" fillId="6" borderId="14" xfId="0" applyFill="1" applyBorder="1" applyAlignment="1">
      <alignment horizontal="center"/>
    </xf>
    <xf numFmtId="0" fontId="0" fillId="6" borderId="28" xfId="0" applyFill="1" applyBorder="1"/>
    <xf numFmtId="0" fontId="0" fillId="6" borderId="61" xfId="0" applyFill="1" applyBorder="1"/>
    <xf numFmtId="0" fontId="0" fillId="6" borderId="62" xfId="0" applyFill="1" applyBorder="1"/>
    <xf numFmtId="0" fontId="0" fillId="6" borderId="31" xfId="0" applyFill="1" applyBorder="1"/>
    <xf numFmtId="0" fontId="0" fillId="6" borderId="34" xfId="0" applyFill="1" applyBorder="1"/>
    <xf numFmtId="0" fontId="0" fillId="6" borderId="63" xfId="0" applyFill="1" applyBorder="1" applyAlignment="1">
      <alignment wrapText="1"/>
    </xf>
    <xf numFmtId="0" fontId="0" fillId="6" borderId="35" xfId="0" applyFill="1" applyBorder="1"/>
    <xf numFmtId="0" fontId="0" fillId="6" borderId="36" xfId="0" applyFill="1" applyBorder="1"/>
    <xf numFmtId="0" fontId="0" fillId="6" borderId="64" xfId="0" applyFill="1" applyBorder="1" applyAlignment="1">
      <alignment wrapText="1"/>
    </xf>
    <xf numFmtId="0" fontId="0" fillId="6" borderId="37" xfId="0" applyFill="1" applyBorder="1"/>
    <xf numFmtId="0" fontId="0" fillId="6" borderId="18" xfId="0" applyFill="1" applyBorder="1"/>
    <xf numFmtId="0" fontId="0" fillId="6" borderId="38" xfId="0" applyFill="1" applyBorder="1"/>
    <xf numFmtId="0" fontId="0" fillId="6" borderId="43" xfId="0" applyFill="1" applyBorder="1" applyAlignment="1">
      <alignment wrapText="1"/>
    </xf>
    <xf numFmtId="0" fontId="0" fillId="6" borderId="61" xfId="0" applyFill="1" applyBorder="1" applyAlignment="1">
      <alignment wrapText="1"/>
    </xf>
    <xf numFmtId="0" fontId="1" fillId="2" borderId="1" xfId="0" applyFont="1" applyFill="1" applyBorder="1" applyAlignment="1">
      <alignment horizontal="center" vertical="center"/>
    </xf>
    <xf numFmtId="0" fontId="0" fillId="6" borderId="23" xfId="0" applyFill="1" applyBorder="1"/>
    <xf numFmtId="10" fontId="0" fillId="2" borderId="22" xfId="1" applyNumberFormat="1" applyFont="1" applyFill="1" applyBorder="1"/>
    <xf numFmtId="10" fontId="0" fillId="2" borderId="24" xfId="1" applyNumberFormat="1" applyFont="1" applyFill="1" applyBorder="1"/>
    <xf numFmtId="10" fontId="0" fillId="2" borderId="0" xfId="1" applyNumberFormat="1" applyFont="1" applyFill="1" applyBorder="1"/>
    <xf numFmtId="10" fontId="0" fillId="2" borderId="26" xfId="1" applyNumberFormat="1" applyFont="1" applyFill="1" applyBorder="1"/>
    <xf numFmtId="0" fontId="11" fillId="6" borderId="29" xfId="0" applyFont="1" applyFill="1" applyBorder="1" applyAlignment="1">
      <alignment horizontal="center"/>
    </xf>
    <xf numFmtId="0" fontId="0" fillId="5" borderId="62" xfId="0" applyFill="1" applyBorder="1" applyAlignment="1">
      <alignment wrapText="1"/>
    </xf>
    <xf numFmtId="0" fontId="11" fillId="0" borderId="0" xfId="0" applyFont="1" applyBorder="1"/>
    <xf numFmtId="0" fontId="11" fillId="6" borderId="0" xfId="0" applyFont="1" applyFill="1" applyBorder="1"/>
    <xf numFmtId="0" fontId="11" fillId="0" borderId="0" xfId="0" applyFont="1"/>
    <xf numFmtId="0" fontId="11" fillId="0" borderId="0" xfId="0" applyFont="1" applyFill="1" applyBorder="1"/>
    <xf numFmtId="0" fontId="13" fillId="6" borderId="0" xfId="2" applyFont="1" applyFill="1" applyBorder="1"/>
    <xf numFmtId="0" fontId="13" fillId="0" borderId="0" xfId="2" applyFont="1" applyBorder="1"/>
    <xf numFmtId="0" fontId="10" fillId="0" borderId="0" xfId="0" applyFont="1" applyBorder="1" applyProtection="1">
      <protection locked="0" hidden="1"/>
    </xf>
    <xf numFmtId="0" fontId="9" fillId="6" borderId="0" xfId="0" applyFont="1" applyFill="1" applyBorder="1" applyAlignment="1" applyProtection="1">
      <alignment horizontal="center"/>
      <protection locked="0" hidden="1"/>
    </xf>
    <xf numFmtId="0" fontId="10" fillId="6" borderId="0" xfId="0" applyFont="1" applyFill="1" applyBorder="1" applyProtection="1">
      <protection locked="0" hidden="1"/>
    </xf>
    <xf numFmtId="0" fontId="10" fillId="6" borderId="0" xfId="0" quotePrefix="1" applyFont="1" applyFill="1" applyBorder="1" applyProtection="1">
      <protection locked="0" hidden="1"/>
    </xf>
    <xf numFmtId="0" fontId="1" fillId="2" borderId="4" xfId="0" applyFont="1" applyFill="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2" borderId="2" xfId="0" applyFill="1" applyBorder="1"/>
    <xf numFmtId="0" fontId="0" fillId="2" borderId="3" xfId="0" applyFill="1" applyBorder="1"/>
    <xf numFmtId="0" fontId="0" fillId="0" borderId="29" xfId="0" applyBorder="1"/>
    <xf numFmtId="10" fontId="0" fillId="2" borderId="30" xfId="1" applyNumberFormat="1" applyFont="1" applyFill="1" applyBorder="1"/>
    <xf numFmtId="0" fontId="0" fillId="2" borderId="29" xfId="0" applyFill="1" applyBorder="1" applyAlignment="1">
      <alignment horizontal="center"/>
    </xf>
    <xf numFmtId="0" fontId="0" fillId="2" borderId="60" xfId="0" applyFill="1" applyBorder="1" applyAlignment="1">
      <alignment horizontal="center"/>
    </xf>
    <xf numFmtId="10" fontId="0" fillId="2" borderId="30" xfId="1" applyNumberFormat="1" applyFont="1" applyFill="1" applyBorder="1" applyAlignment="1">
      <alignment horizontal="center"/>
    </xf>
    <xf numFmtId="10" fontId="0" fillId="2" borderId="18" xfId="1" applyNumberFormat="1" applyFont="1" applyFill="1" applyBorder="1" applyAlignment="1"/>
    <xf numFmtId="10" fontId="0" fillId="2" borderId="19" xfId="1" applyNumberFormat="1" applyFont="1" applyFill="1" applyBorder="1" applyAlignment="1"/>
    <xf numFmtId="0" fontId="0" fillId="2" borderId="15" xfId="0" applyFill="1" applyBorder="1" applyAlignment="1"/>
    <xf numFmtId="0" fontId="0" fillId="2" borderId="17" xfId="0" applyFill="1" applyBorder="1" applyAlignment="1"/>
    <xf numFmtId="0" fontId="0" fillId="2" borderId="4" xfId="0" applyFill="1" applyBorder="1" applyAlignment="1"/>
    <xf numFmtId="0" fontId="0" fillId="2" borderId="5" xfId="0" applyFill="1" applyBorder="1" applyAlignment="1"/>
    <xf numFmtId="10" fontId="0" fillId="2" borderId="13" xfId="1" applyNumberFormat="1" applyFont="1" applyFill="1" applyBorder="1" applyAlignment="1"/>
    <xf numFmtId="0" fontId="0" fillId="2" borderId="0" xfId="0" applyFill="1" applyBorder="1" applyAlignment="1"/>
    <xf numFmtId="0" fontId="0" fillId="2" borderId="40" xfId="0" applyFill="1" applyBorder="1" applyAlignment="1"/>
    <xf numFmtId="9" fontId="0" fillId="0" borderId="14" xfId="1" applyFont="1" applyBorder="1"/>
    <xf numFmtId="0" fontId="1" fillId="2" borderId="29" xfId="0" applyFont="1" applyFill="1" applyBorder="1" applyAlignment="1">
      <alignment horizontal="center"/>
    </xf>
    <xf numFmtId="0" fontId="0" fillId="0" borderId="5" xfId="0" applyBorder="1" applyAlignment="1">
      <alignment horizontal="center" vertical="center"/>
    </xf>
    <xf numFmtId="0" fontId="0" fillId="0" borderId="17" xfId="0" applyBorder="1" applyAlignment="1">
      <alignment horizontal="center" vertical="center"/>
    </xf>
    <xf numFmtId="10" fontId="0" fillId="0" borderId="18" xfId="1" applyNumberFormat="1" applyFont="1" applyBorder="1" applyAlignment="1">
      <alignment horizontal="center" vertical="center"/>
    </xf>
    <xf numFmtId="10" fontId="0" fillId="0" borderId="13" xfId="1" applyNumberFormat="1" applyFont="1" applyBorder="1" applyAlignment="1">
      <alignment horizontal="center" vertical="center"/>
    </xf>
    <xf numFmtId="10" fontId="0" fillId="0" borderId="19" xfId="1" applyNumberFormat="1" applyFont="1" applyBorder="1" applyAlignment="1">
      <alignment horizontal="center" vertical="center"/>
    </xf>
    <xf numFmtId="0" fontId="0" fillId="0" borderId="29" xfId="0" applyBorder="1" applyAlignment="1">
      <alignment horizontal="center" vertical="center"/>
    </xf>
    <xf numFmtId="0" fontId="0" fillId="0" borderId="60" xfId="0" applyBorder="1" applyAlignment="1">
      <alignment horizontal="center" vertical="center"/>
    </xf>
    <xf numFmtId="10" fontId="0" fillId="0" borderId="30" xfId="1" applyNumberFormat="1" applyFont="1" applyBorder="1" applyAlignment="1">
      <alignment horizontal="center" vertical="center"/>
    </xf>
    <xf numFmtId="0" fontId="1" fillId="2" borderId="40" xfId="0" applyFont="1" applyFill="1" applyBorder="1" applyAlignment="1">
      <alignment horizontal="center" vertical="center"/>
    </xf>
    <xf numFmtId="0" fontId="1" fillId="2" borderId="29" xfId="0" applyFont="1" applyFill="1" applyBorder="1" applyAlignment="1">
      <alignment horizontal="center" vertical="center"/>
    </xf>
    <xf numFmtId="164" fontId="0" fillId="0" borderId="19" xfId="1" applyNumberFormat="1" applyFont="1" applyBorder="1"/>
    <xf numFmtId="0" fontId="0" fillId="0" borderId="60" xfId="0" applyBorder="1"/>
    <xf numFmtId="10" fontId="0" fillId="0" borderId="30" xfId="1" applyNumberFormat="1" applyFont="1" applyBorder="1"/>
    <xf numFmtId="9" fontId="0" fillId="0" borderId="30" xfId="1" applyFont="1" applyBorder="1"/>
    <xf numFmtId="164" fontId="0" fillId="0" borderId="30" xfId="1" applyNumberFormat="1" applyFont="1" applyBorder="1"/>
    <xf numFmtId="0" fontId="0" fillId="6" borderId="21" xfId="0" applyFill="1" applyBorder="1"/>
    <xf numFmtId="0" fontId="0" fillId="6" borderId="0" xfId="0" applyFill="1"/>
    <xf numFmtId="0" fontId="0" fillId="6" borderId="4" xfId="0" applyFill="1" applyBorder="1" applyAlignment="1">
      <alignment horizontal="center" vertical="center"/>
    </xf>
    <xf numFmtId="0" fontId="0" fillId="6" borderId="15" xfId="0" applyFill="1" applyBorder="1" applyAlignment="1">
      <alignment horizontal="center" vertical="center"/>
    </xf>
    <xf numFmtId="0" fontId="0" fillId="6" borderId="18" xfId="0" applyFill="1" applyBorder="1" applyAlignment="1">
      <alignment horizontal="center" vertical="center"/>
    </xf>
    <xf numFmtId="0" fontId="0" fillId="6" borderId="40" xfId="0" applyFill="1" applyBorder="1" applyAlignment="1">
      <alignment horizontal="center" vertical="center"/>
    </xf>
    <xf numFmtId="0" fontId="0" fillId="6" borderId="0" xfId="0" applyFill="1" applyBorder="1" applyAlignment="1">
      <alignment horizontal="center" vertical="center"/>
    </xf>
    <xf numFmtId="0" fontId="0" fillId="6" borderId="13" xfId="0" applyFill="1" applyBorder="1" applyAlignment="1">
      <alignment horizontal="center" vertical="center"/>
    </xf>
    <xf numFmtId="9" fontId="0" fillId="0" borderId="0" xfId="1" applyFont="1"/>
    <xf numFmtId="0" fontId="1" fillId="6" borderId="0" xfId="0" applyFont="1" applyFill="1" applyBorder="1" applyAlignment="1">
      <alignment horizontal="center" vertical="center"/>
    </xf>
    <xf numFmtId="0" fontId="1" fillId="6" borderId="0" xfId="0" applyFont="1" applyFill="1" applyBorder="1" applyAlignment="1">
      <alignment horizontal="center"/>
    </xf>
    <xf numFmtId="0" fontId="0" fillId="6" borderId="29" xfId="0" applyFill="1" applyBorder="1" applyAlignment="1">
      <alignment horizontal="center" vertical="center"/>
    </xf>
    <xf numFmtId="0" fontId="0" fillId="6" borderId="5" xfId="0" applyFill="1" applyBorder="1" applyAlignment="1">
      <alignment horizontal="center" vertical="center"/>
    </xf>
    <xf numFmtId="0" fontId="0" fillId="6" borderId="60" xfId="0" applyFill="1" applyBorder="1" applyAlignment="1">
      <alignment horizontal="center" vertical="center"/>
    </xf>
    <xf numFmtId="0" fontId="0" fillId="6" borderId="17" xfId="0" applyFill="1" applyBorder="1" applyAlignment="1">
      <alignment horizontal="center" vertical="center"/>
    </xf>
    <xf numFmtId="10" fontId="0" fillId="6" borderId="30" xfId="1" applyNumberFormat="1" applyFont="1" applyFill="1" applyBorder="1" applyAlignment="1">
      <alignment horizontal="center" vertical="center"/>
    </xf>
    <xf numFmtId="10" fontId="0" fillId="6" borderId="18" xfId="1" applyNumberFormat="1" applyFont="1" applyFill="1" applyBorder="1" applyAlignment="1">
      <alignment horizontal="center" vertical="center"/>
    </xf>
    <xf numFmtId="10" fontId="0" fillId="6" borderId="19" xfId="1" applyNumberFormat="1" applyFont="1" applyFill="1" applyBorder="1" applyAlignment="1">
      <alignment horizontal="center" vertical="center"/>
    </xf>
    <xf numFmtId="10" fontId="0" fillId="6" borderId="13" xfId="1" applyNumberFormat="1" applyFont="1" applyFill="1" applyBorder="1" applyAlignment="1">
      <alignment horizontal="center" vertical="center"/>
    </xf>
    <xf numFmtId="0" fontId="0" fillId="6" borderId="30" xfId="0" applyFill="1" applyBorder="1" applyAlignment="1">
      <alignment horizontal="center" vertical="center"/>
    </xf>
    <xf numFmtId="0" fontId="1" fillId="8" borderId="1" xfId="0" applyFont="1" applyFill="1" applyBorder="1" applyAlignment="1">
      <alignment horizontal="center" vertical="center"/>
    </xf>
    <xf numFmtId="0" fontId="1" fillId="8" borderId="1" xfId="0" applyFont="1" applyFill="1" applyBorder="1" applyAlignment="1">
      <alignment vertical="center"/>
    </xf>
    <xf numFmtId="0" fontId="1" fillId="8" borderId="4" xfId="0" applyFont="1" applyFill="1" applyBorder="1" applyAlignment="1">
      <alignment horizontal="center" vertical="center"/>
    </xf>
    <xf numFmtId="0" fontId="1" fillId="8" borderId="6" xfId="0" applyFont="1" applyFill="1" applyBorder="1" applyAlignment="1">
      <alignment vertical="center"/>
    </xf>
    <xf numFmtId="0" fontId="1" fillId="8" borderId="14" xfId="0" applyFont="1" applyFill="1" applyBorder="1" applyAlignment="1">
      <alignment horizontal="center"/>
    </xf>
    <xf numFmtId="0" fontId="1" fillId="8" borderId="29" xfId="0" applyFont="1" applyFill="1" applyBorder="1" applyAlignment="1">
      <alignment horizontal="center"/>
    </xf>
    <xf numFmtId="9" fontId="0" fillId="0" borderId="14" xfId="1" applyNumberFormat="1" applyFont="1" applyBorder="1"/>
    <xf numFmtId="0" fontId="0" fillId="0" borderId="4" xfId="0" applyBorder="1" applyAlignment="1">
      <alignment horizontal="center" vertical="center"/>
    </xf>
    <xf numFmtId="0" fontId="0" fillId="0" borderId="15" xfId="0" applyBorder="1" applyAlignment="1">
      <alignment horizontal="center" vertical="center"/>
    </xf>
    <xf numFmtId="0" fontId="9" fillId="4" borderId="1" xfId="0" applyFont="1" applyFill="1" applyBorder="1" applyAlignment="1">
      <alignment horizontal="center"/>
    </xf>
    <xf numFmtId="0" fontId="9" fillId="4" borderId="2" xfId="0" applyFont="1" applyFill="1" applyBorder="1" applyAlignment="1">
      <alignment horizontal="center"/>
    </xf>
    <xf numFmtId="0" fontId="9" fillId="4" borderId="3" xfId="0" applyFont="1" applyFill="1" applyBorder="1" applyAlignment="1">
      <alignment horizontal="center"/>
    </xf>
    <xf numFmtId="0" fontId="7" fillId="4" borderId="4" xfId="0" applyFont="1" applyFill="1" applyBorder="1" applyAlignment="1">
      <alignment horizontal="left"/>
    </xf>
    <xf numFmtId="0" fontId="7" fillId="4" borderId="40" xfId="0" applyFont="1" applyFill="1" applyBorder="1" applyAlignment="1">
      <alignment horizontal="left"/>
    </xf>
    <xf numFmtId="0" fontId="7" fillId="4" borderId="5" xfId="0" applyFont="1" applyFill="1" applyBorder="1" applyAlignment="1">
      <alignment horizontal="left"/>
    </xf>
    <xf numFmtId="0" fontId="7" fillId="4" borderId="18" xfId="0" applyFont="1" applyFill="1" applyBorder="1" applyAlignment="1">
      <alignment horizontal="left"/>
    </xf>
    <xf numFmtId="0" fontId="7" fillId="4" borderId="13" xfId="0" applyFont="1" applyFill="1" applyBorder="1" applyAlignment="1">
      <alignment horizontal="left"/>
    </xf>
    <xf numFmtId="0" fontId="7" fillId="4" borderId="19" xfId="0" applyFont="1" applyFill="1" applyBorder="1" applyAlignment="1">
      <alignment horizontal="left"/>
    </xf>
    <xf numFmtId="0" fontId="0" fillId="0" borderId="0" xfId="0" applyFill="1" applyBorder="1" applyAlignment="1">
      <alignment horizont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2" borderId="35" xfId="0" applyFont="1" applyFill="1" applyBorder="1" applyAlignment="1">
      <alignment horizontal="center"/>
    </xf>
    <xf numFmtId="0" fontId="1" fillId="2" borderId="16" xfId="0" applyFont="1" applyFill="1" applyBorder="1" applyAlignment="1">
      <alignment horizontal="center"/>
    </xf>
    <xf numFmtId="0" fontId="1" fillId="2" borderId="59" xfId="0" applyFont="1" applyFill="1" applyBorder="1" applyAlignment="1">
      <alignment horizontal="center"/>
    </xf>
    <xf numFmtId="0" fontId="1" fillId="3" borderId="4" xfId="0" applyFont="1" applyFill="1" applyBorder="1" applyAlignment="1">
      <alignment horizontal="center"/>
    </xf>
    <xf numFmtId="0" fontId="1" fillId="3" borderId="40" xfId="0" applyFont="1" applyFill="1" applyBorder="1" applyAlignment="1">
      <alignment horizontal="center"/>
    </xf>
    <xf numFmtId="0" fontId="1" fillId="3" borderId="5" xfId="0" applyFont="1" applyFill="1" applyBorder="1" applyAlignment="1">
      <alignment horizontal="center"/>
    </xf>
    <xf numFmtId="0" fontId="9" fillId="6" borderId="0" xfId="0" applyFont="1" applyFill="1" applyBorder="1" applyAlignment="1" applyProtection="1">
      <alignment horizontal="center"/>
      <protection locked="0" hidden="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2" borderId="4" xfId="0" applyFill="1" applyBorder="1" applyAlignment="1">
      <alignment horizontal="center"/>
    </xf>
    <xf numFmtId="0" fontId="0" fillId="2" borderId="5" xfId="0" applyFill="1" applyBorder="1" applyAlignment="1">
      <alignment horizontal="center"/>
    </xf>
    <xf numFmtId="0" fontId="0" fillId="2" borderId="40" xfId="0" applyFill="1"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10" fontId="0" fillId="2" borderId="18" xfId="1" applyNumberFormat="1" applyFont="1" applyFill="1" applyBorder="1" applyAlignment="1">
      <alignment horizontal="center"/>
    </xf>
    <xf numFmtId="10" fontId="0" fillId="2" borderId="19" xfId="1" applyNumberFormat="1" applyFont="1" applyFill="1" applyBorder="1" applyAlignment="1">
      <alignment horizontal="center"/>
    </xf>
    <xf numFmtId="10" fontId="0" fillId="2" borderId="13" xfId="1" applyNumberFormat="1" applyFont="1" applyFill="1" applyBorder="1" applyAlignment="1">
      <alignment horizont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39" xfId="0" applyFont="1" applyBorder="1" applyAlignment="1">
      <alignment horizontal="center"/>
    </xf>
    <xf numFmtId="0" fontId="0" fillId="0" borderId="39" xfId="0"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6" borderId="4" xfId="0" applyFill="1" applyBorder="1" applyAlignment="1">
      <alignment horizontal="center" vertical="center"/>
    </xf>
    <xf numFmtId="0" fontId="0" fillId="6" borderId="15" xfId="0" applyFill="1" applyBorder="1" applyAlignment="1">
      <alignment horizontal="center" vertical="center"/>
    </xf>
    <xf numFmtId="0" fontId="0" fillId="6" borderId="18" xfId="0" applyFill="1" applyBorder="1" applyAlignment="1">
      <alignment horizontal="center" vertical="center"/>
    </xf>
    <xf numFmtId="0" fontId="1" fillId="8" borderId="4" xfId="0" applyFont="1" applyFill="1" applyBorder="1" applyAlignment="1">
      <alignment horizontal="center" vertical="center"/>
    </xf>
    <xf numFmtId="0" fontId="1" fillId="8" borderId="40"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67" xfId="0" applyFont="1" applyFill="1" applyBorder="1" applyAlignment="1">
      <alignment horizontal="center" vertical="center"/>
    </xf>
    <xf numFmtId="0" fontId="1" fillId="6" borderId="0"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65" xfId="0" applyFont="1" applyFill="1" applyBorder="1" applyAlignment="1">
      <alignment horizontal="center" vertical="center"/>
    </xf>
    <xf numFmtId="0" fontId="1" fillId="2" borderId="66" xfId="0" applyFont="1" applyFill="1" applyBorder="1" applyAlignment="1">
      <alignment horizontal="center" vertical="center"/>
    </xf>
  </cellXfs>
  <cellStyles count="3">
    <cellStyle name="Link" xfId="2" builtinId="8"/>
    <cellStyle name="Normal" xfId="0" builtinId="0"/>
    <cellStyle name="Procent" xfId="1" builtinId="5"/>
  </cellStyles>
  <dxfs count="4">
    <dxf>
      <font>
        <color rgb="FF9C0006"/>
      </font>
      <fill>
        <patternFill>
          <bgColor rgb="FFFFC7CE"/>
        </patternFill>
      </fill>
    </dxf>
    <dxf>
      <font>
        <color rgb="FF00B0F0"/>
      </font>
    </dxf>
    <dxf>
      <font>
        <color theme="2" tint="-9.9948118533890809E-2"/>
      </font>
    </dxf>
    <dxf>
      <font>
        <color rgb="FFFF9966"/>
      </font>
    </dxf>
  </dxfs>
  <tableStyles count="0" defaultTableStyle="TableStyleMedium2" defaultPivotStyle="PivotStyleLight16"/>
  <colors>
    <mruColors>
      <color rgb="FFCCECFF"/>
      <color rgb="FF0099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da-DK"/>
              <a:t>Svarprocent</a:t>
            </a:r>
          </a:p>
        </c:rich>
      </c:tx>
      <c:overlay val="0"/>
      <c:spPr>
        <a:noFill/>
        <a:ln>
          <a:noFill/>
        </a:ln>
        <a:effectLst/>
      </c:spPr>
    </c:title>
    <c:autoTitleDeleted val="0"/>
    <c:plotArea>
      <c:layout/>
      <c:pieChart>
        <c:varyColors val="1"/>
        <c:ser>
          <c:idx val="0"/>
          <c:order val="0"/>
          <c:dPt>
            <c:idx val="0"/>
            <c:bubble3D val="0"/>
            <c:spPr>
              <a:solidFill>
                <a:srgbClr val="009DCC"/>
              </a:solidFill>
            </c:spPr>
            <c:extLst>
              <c:ext xmlns:c16="http://schemas.microsoft.com/office/drawing/2014/chart" uri="{C3380CC4-5D6E-409C-BE32-E72D297353CC}">
                <c16:uniqueId val="{00000001-9CC4-4121-9B1B-60D4FD5378D5}"/>
              </c:ext>
            </c:extLst>
          </c:dPt>
          <c:dPt>
            <c:idx val="1"/>
            <c:bubble3D val="0"/>
            <c:spPr>
              <a:solidFill>
                <a:srgbClr val="D0CFC5"/>
              </a:solidFill>
            </c:spPr>
            <c:extLst>
              <c:ext xmlns:c16="http://schemas.microsoft.com/office/drawing/2014/chart" uri="{C3380CC4-5D6E-409C-BE32-E72D297353CC}">
                <c16:uniqueId val="{00000003-9CC4-4121-9B1B-60D4FD5378D5}"/>
              </c:ext>
            </c:extLst>
          </c:dPt>
          <c:dPt>
            <c:idx val="2"/>
            <c:bubble3D val="0"/>
            <c:spPr>
              <a:solidFill>
                <a:srgbClr val="CAE5F9"/>
              </a:solidFill>
            </c:spPr>
            <c:extLst>
              <c:ext xmlns:c16="http://schemas.microsoft.com/office/drawing/2014/chart" uri="{C3380CC4-5D6E-409C-BE32-E72D297353CC}">
                <c16:uniqueId val="{00000005-9CC4-4121-9B1B-60D4FD5378D5}"/>
              </c:ext>
            </c:extLst>
          </c:dPt>
          <c:dPt>
            <c:idx val="4"/>
            <c:bubble3D val="0"/>
            <c:spPr>
              <a:solidFill>
                <a:srgbClr val="797766"/>
              </a:solidFill>
            </c:spPr>
            <c:extLst>
              <c:ext xmlns:c16="http://schemas.microsoft.com/office/drawing/2014/chart" uri="{C3380CC4-5D6E-409C-BE32-E72D297353CC}">
                <c16:uniqueId val="{00000009-9CC4-4121-9B1B-60D4FD5378D5}"/>
              </c:ext>
            </c:extLst>
          </c:dPt>
          <c:dPt>
            <c:idx val="5"/>
            <c:bubble3D val="0"/>
            <c:spPr>
              <a:solidFill>
                <a:srgbClr val="A1BF36"/>
              </a:solidFill>
            </c:spPr>
            <c:extLst>
              <c:ext xmlns:c16="http://schemas.microsoft.com/office/drawing/2014/chart" uri="{C3380CC4-5D6E-409C-BE32-E72D297353CC}">
                <c16:uniqueId val="{0000000B-9CC4-4121-9B1B-60D4FD5378D5}"/>
              </c:ext>
            </c:extLst>
          </c:dPt>
          <c:dPt>
            <c:idx val="6"/>
            <c:bubble3D val="0"/>
            <c:spPr>
              <a:solidFill>
                <a:srgbClr val="D9E5AF"/>
              </a:solidFill>
            </c:spPr>
            <c:extLst>
              <c:ext xmlns:c16="http://schemas.microsoft.com/office/drawing/2014/chart" uri="{C3380CC4-5D6E-409C-BE32-E72D297353CC}">
                <c16:uniqueId val="{0000000D-9CC4-4121-9B1B-60D4FD5378D5}"/>
              </c:ext>
            </c:extLst>
          </c:dPt>
          <c:dPt>
            <c:idx val="7"/>
            <c:bubble3D val="0"/>
            <c:spPr>
              <a:solidFill>
                <a:srgbClr val="000000"/>
              </a:solidFill>
            </c:spPr>
            <c:extLst>
              <c:ext xmlns:c16="http://schemas.microsoft.com/office/drawing/2014/chart" uri="{C3380CC4-5D6E-409C-BE32-E72D297353CC}">
                <c16:uniqueId val="{0000000F-9CC4-4121-9B1B-60D4FD5378D5}"/>
              </c:ext>
            </c:extLst>
          </c:dPt>
          <c:dPt>
            <c:idx val="8"/>
            <c:bubble3D val="0"/>
            <c:spPr>
              <a:solidFill>
                <a:srgbClr val="0076A3"/>
              </a:solidFill>
            </c:spPr>
            <c:extLst>
              <c:ext xmlns:c16="http://schemas.microsoft.com/office/drawing/2014/chart" uri="{C3380CC4-5D6E-409C-BE32-E72D297353CC}">
                <c16:uniqueId val="{00000011-9CC4-4121-9B1B-60D4FD5378D5}"/>
              </c:ext>
            </c:extLst>
          </c:dPt>
          <c:dPt>
            <c:idx val="9"/>
            <c:bubble3D val="0"/>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3-9CC4-4121-9B1B-60D4FD5378D5}"/>
              </c:ext>
            </c:extLst>
          </c:dPt>
          <c:dPt>
            <c:idx val="10"/>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5-9CC4-4121-9B1B-60D4FD5378D5}"/>
              </c:ext>
            </c:extLst>
          </c:dPt>
          <c:dPt>
            <c:idx val="11"/>
            <c:bubble3D val="0"/>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7-9CC4-4121-9B1B-60D4FD5378D5}"/>
              </c:ext>
            </c:extLst>
          </c:dPt>
          <c:dPt>
            <c:idx val="12"/>
            <c:bubble3D val="0"/>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9-9CC4-4121-9B1B-60D4FD5378D5}"/>
              </c:ext>
            </c:extLst>
          </c:dPt>
          <c:dPt>
            <c:idx val="13"/>
            <c:bubble3D val="0"/>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B-9CC4-4121-9B1B-60D4FD5378D5}"/>
              </c:ext>
            </c:extLst>
          </c:dPt>
          <c:dPt>
            <c:idx val="14"/>
            <c:bubble3D val="0"/>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D-9CC4-4121-9B1B-60D4FD5378D5}"/>
              </c:ext>
            </c:extLst>
          </c:dPt>
          <c:dPt>
            <c:idx val="15"/>
            <c:bubble3D val="0"/>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F-9CC4-4121-9B1B-60D4FD5378D5}"/>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da-DK"/>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Svarprocent!$A$128:$A$130</c:f>
              <c:strCache>
                <c:ptCount val="3"/>
                <c:pt idx="0">
                  <c:v>Modtaget materiale fra kommune</c:v>
                </c:pt>
                <c:pt idx="1">
                  <c:v>Ingen relevante byggesager i kommune</c:v>
                </c:pt>
                <c:pt idx="2">
                  <c:v>Manglende svar fra kommune</c:v>
                </c:pt>
              </c:strCache>
            </c:strRef>
          </c:cat>
          <c:val>
            <c:numRef>
              <c:f>Svarprocent!$C$128:$C$130</c:f>
              <c:numCache>
                <c:formatCode>0.00%</c:formatCode>
                <c:ptCount val="3"/>
                <c:pt idx="0">
                  <c:v>0.6428571428571429</c:v>
                </c:pt>
                <c:pt idx="1">
                  <c:v>2.0408163265306121E-2</c:v>
                </c:pt>
                <c:pt idx="2">
                  <c:v>0.33673469387755101</c:v>
                </c:pt>
              </c:numCache>
            </c:numRef>
          </c:val>
          <c:extLst>
            <c:ext xmlns:c16="http://schemas.microsoft.com/office/drawing/2014/chart" uri="{C3380CC4-5D6E-409C-BE32-E72D297353CC}">
              <c16:uniqueId val="{00000020-9CC4-4121-9B1B-60D4FD5378D5}"/>
            </c:ext>
          </c:extLst>
        </c:ser>
        <c:dLbls>
          <c:dLblPos val="bestFit"/>
          <c:showLegendKey val="0"/>
          <c:showVal val="1"/>
          <c:showCatName val="0"/>
          <c:showSerName val="0"/>
          <c:showPercent val="0"/>
          <c:showBubbleSize val="0"/>
          <c:showLeaderLines val="1"/>
        </c:dLbls>
        <c:firstSliceAng val="0"/>
      </c:pieChart>
      <c:spPr>
        <a:noFill/>
        <a:ln>
          <a:noFill/>
        </a:ln>
        <a:effectLst/>
        <a:sp3d/>
      </c:spPr>
    </c:plotArea>
    <c:legend>
      <c:legendPos val="b"/>
      <c:layout>
        <c:manualLayout>
          <c:xMode val="edge"/>
          <c:yMode val="edge"/>
          <c:x val="5.0540197782340535E-2"/>
          <c:y val="0.89343879742304932"/>
          <c:w val="0.89999992273322449"/>
          <c:h val="6.213194941541398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da-DK"/>
              <a:t>Fordeling</a:t>
            </a:r>
            <a:r>
              <a:rPr lang="da-DK" baseline="0"/>
              <a:t> af sager</a:t>
            </a:r>
            <a:endParaRPr lang="da-DK"/>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da-DK"/>
        </a:p>
      </c:txPr>
    </c:title>
    <c:autoTitleDeleted val="0"/>
    <c:plotArea>
      <c:layout/>
      <c:pieChart>
        <c:varyColors val="1"/>
        <c:ser>
          <c:idx val="0"/>
          <c:order val="0"/>
          <c:dPt>
            <c:idx val="0"/>
            <c:bubble3D val="0"/>
            <c:spPr>
              <a:solidFill>
                <a:srgbClr val="0099CC"/>
              </a:solidFill>
              <a:ln>
                <a:noFill/>
              </a:ln>
              <a:effectLst/>
            </c:spPr>
            <c:extLst>
              <c:ext xmlns:c16="http://schemas.microsoft.com/office/drawing/2014/chart" uri="{C3380CC4-5D6E-409C-BE32-E72D297353CC}">
                <c16:uniqueId val="{00000001-DBDD-4462-BAA8-2AF531FAF109}"/>
              </c:ext>
            </c:extLst>
          </c:dPt>
          <c:dPt>
            <c:idx val="1"/>
            <c:bubble3D val="0"/>
            <c:spPr>
              <a:solidFill>
                <a:schemeClr val="bg1">
                  <a:lumMod val="75000"/>
                </a:schemeClr>
              </a:solidFill>
              <a:ln>
                <a:noFill/>
              </a:ln>
              <a:effectLst/>
            </c:spPr>
            <c:extLst>
              <c:ext xmlns:c16="http://schemas.microsoft.com/office/drawing/2014/chart" uri="{C3380CC4-5D6E-409C-BE32-E72D297353CC}">
                <c16:uniqueId val="{00000003-DBDD-4462-BAA8-2AF531FAF109}"/>
              </c:ext>
            </c:extLst>
          </c:dPt>
          <c:dPt>
            <c:idx val="2"/>
            <c:bubble3D val="0"/>
            <c:spPr>
              <a:solidFill>
                <a:srgbClr val="CCECFF"/>
              </a:solidFill>
              <a:ln>
                <a:noFill/>
              </a:ln>
              <a:effectLst/>
            </c:spPr>
            <c:extLst>
              <c:ext xmlns:c16="http://schemas.microsoft.com/office/drawing/2014/chart" uri="{C3380CC4-5D6E-409C-BE32-E72D297353CC}">
                <c16:uniqueId val="{00000005-DBDD-4462-BAA8-2AF531FAF109}"/>
              </c:ext>
            </c:extLst>
          </c:dPt>
          <c:dPt>
            <c:idx val="3"/>
            <c:bubble3D val="0"/>
            <c:spPr>
              <a:solidFill>
                <a:schemeClr val="accent5">
                  <a:tint val="30000"/>
                </a:schemeClr>
              </a:solidFill>
              <a:ln>
                <a:noFill/>
              </a:ln>
              <a:effectLst/>
            </c:spPr>
            <c:extLst>
              <c:ext xmlns:c16="http://schemas.microsoft.com/office/drawing/2014/chart" uri="{C3380CC4-5D6E-409C-BE32-E72D297353CC}">
                <c16:uniqueId val="{00000007-5C95-4A23-8BFF-14029694D428}"/>
              </c:ext>
            </c:extLst>
          </c:dPt>
          <c:dPt>
            <c:idx val="4"/>
            <c:bubble3D val="0"/>
            <c:spPr>
              <a:solidFill>
                <a:schemeClr val="accent5">
                  <a:tint val="95000"/>
                </a:schemeClr>
              </a:solidFill>
              <a:ln>
                <a:noFill/>
              </a:ln>
              <a:effectLst/>
            </c:spPr>
            <c:extLst>
              <c:ext xmlns:c16="http://schemas.microsoft.com/office/drawing/2014/chart" uri="{C3380CC4-5D6E-409C-BE32-E72D297353CC}">
                <c16:uniqueId val="{00000007-DBDD-4462-BAA8-2AF531FAF109}"/>
              </c:ext>
            </c:extLst>
          </c:dPt>
          <c:dPt>
            <c:idx val="5"/>
            <c:bubble3D val="0"/>
            <c:spPr>
              <a:solidFill>
                <a:schemeClr val="accent5">
                  <a:tint val="60000"/>
                </a:schemeClr>
              </a:solidFill>
              <a:ln>
                <a:noFill/>
              </a:ln>
              <a:effectLst/>
            </c:spPr>
            <c:extLst>
              <c:ext xmlns:c16="http://schemas.microsoft.com/office/drawing/2014/chart" uri="{C3380CC4-5D6E-409C-BE32-E72D297353CC}">
                <c16:uniqueId val="{00000009-DBDD-4462-BAA8-2AF531FAF109}"/>
              </c:ext>
            </c:extLst>
          </c:dPt>
          <c:dPt>
            <c:idx val="6"/>
            <c:bubble3D val="0"/>
            <c:spPr>
              <a:solidFill>
                <a:schemeClr val="accent5">
                  <a:tint val="25000"/>
                </a:schemeClr>
              </a:solidFill>
              <a:ln>
                <a:noFill/>
              </a:ln>
              <a:effectLst/>
            </c:spPr>
            <c:extLst>
              <c:ext xmlns:c16="http://schemas.microsoft.com/office/drawing/2014/chart" uri="{C3380CC4-5D6E-409C-BE32-E72D297353CC}">
                <c16:uniqueId val="{0000000B-DBDD-4462-BAA8-2AF531FAF109}"/>
              </c:ext>
            </c:extLst>
          </c:dPt>
          <c:dPt>
            <c:idx val="7"/>
            <c:bubble3D val="0"/>
            <c:spPr>
              <a:solidFill>
                <a:schemeClr val="accent5">
                  <a:tint val="90000"/>
                </a:schemeClr>
              </a:solidFill>
              <a:ln>
                <a:noFill/>
              </a:ln>
              <a:effectLst/>
            </c:spPr>
            <c:extLst>
              <c:ext xmlns:c16="http://schemas.microsoft.com/office/drawing/2014/chart" uri="{C3380CC4-5D6E-409C-BE32-E72D297353CC}">
                <c16:uniqueId val="{0000000D-DBDD-4462-BAA8-2AF531FAF109}"/>
              </c:ext>
            </c:extLst>
          </c:dPt>
          <c:dPt>
            <c:idx val="8"/>
            <c:bubble3D val="0"/>
            <c:spPr>
              <a:solidFill>
                <a:schemeClr val="accent5">
                  <a:tint val="55000"/>
                </a:schemeClr>
              </a:solidFill>
              <a:ln>
                <a:noFill/>
              </a:ln>
              <a:effectLst/>
            </c:spPr>
            <c:extLst>
              <c:ext xmlns:c16="http://schemas.microsoft.com/office/drawing/2014/chart" uri="{C3380CC4-5D6E-409C-BE32-E72D297353CC}">
                <c16:uniqueId val="{0000000F-DBDD-4462-BAA8-2AF531FAF109}"/>
              </c:ext>
            </c:extLst>
          </c:dPt>
          <c:dPt>
            <c:idx val="9"/>
            <c:bubble3D val="0"/>
            <c:spPr>
              <a:solidFill>
                <a:schemeClr val="accent5">
                  <a:tint val="2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1-DBDD-4462-BAA8-2AF531FAF109}"/>
              </c:ext>
            </c:extLst>
          </c:dPt>
          <c:dPt>
            <c:idx val="10"/>
            <c:bubble3D val="0"/>
            <c:spPr>
              <a:solidFill>
                <a:schemeClr val="accent5">
                  <a:tint val="85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3-DBDD-4462-BAA8-2AF531FAF109}"/>
              </c:ext>
            </c:extLst>
          </c:dPt>
          <c:dPt>
            <c:idx val="11"/>
            <c:bubble3D val="0"/>
            <c:spPr>
              <a:solidFill>
                <a:schemeClr val="accent5">
                  <a:tint val="5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5-DBDD-4462-BAA8-2AF531FAF109}"/>
              </c:ext>
            </c:extLst>
          </c:dPt>
          <c:dPt>
            <c:idx val="12"/>
            <c:bubble3D val="0"/>
            <c:spPr>
              <a:solidFill>
                <a:schemeClr val="accent5">
                  <a:tint val="15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7-DBDD-4462-BAA8-2AF531FAF109}"/>
              </c:ext>
            </c:extLst>
          </c:dPt>
          <c:dPt>
            <c:idx val="13"/>
            <c:bubble3D val="0"/>
            <c:spPr>
              <a:solidFill>
                <a:schemeClr val="accent5">
                  <a:tint val="8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9-DBDD-4462-BAA8-2AF531FAF109}"/>
              </c:ext>
            </c:extLst>
          </c:dPt>
          <c:dPt>
            <c:idx val="14"/>
            <c:bubble3D val="0"/>
            <c:spPr>
              <a:solidFill>
                <a:schemeClr val="accent5">
                  <a:tint val="45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B-DBDD-4462-BAA8-2AF531FAF109}"/>
              </c:ext>
            </c:extLst>
          </c:dPt>
          <c:dPt>
            <c:idx val="15"/>
            <c:bubble3D val="0"/>
            <c:spPr>
              <a:solidFill>
                <a:schemeClr val="accent5">
                  <a:tint val="1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D-DBDD-4462-BAA8-2AF531FAF109}"/>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da-DK"/>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prstDash val="solid"/>
                  <a:round/>
                </a:ln>
                <a:effectLst/>
              </c:spPr>
            </c:leaderLines>
            <c:extLst>
              <c:ext xmlns:c15="http://schemas.microsoft.com/office/drawing/2012/chart" uri="{CE6537A1-D6FC-4f65-9D91-7224C49458BB}"/>
            </c:extLst>
          </c:dLbls>
          <c:cat>
            <c:strRef>
              <c:f>Svarprocent!$E$128:$E$130</c:f>
              <c:strCache>
                <c:ptCount val="3"/>
                <c:pt idx="0">
                  <c:v>Fritliggende parcelhus</c:v>
                </c:pt>
                <c:pt idx="1">
                  <c:v>Rækkehus (inkl. dobbelthuse)</c:v>
                </c:pt>
                <c:pt idx="2">
                  <c:v>Til- og ombygninger</c:v>
                </c:pt>
              </c:strCache>
            </c:strRef>
          </c:cat>
          <c:val>
            <c:numRef>
              <c:f>Svarprocent!$F$128:$F$130</c:f>
              <c:numCache>
                <c:formatCode>General</c:formatCode>
                <c:ptCount val="3"/>
                <c:pt idx="0">
                  <c:v>61</c:v>
                </c:pt>
                <c:pt idx="1">
                  <c:v>37</c:v>
                </c:pt>
                <c:pt idx="2">
                  <c:v>62</c:v>
                </c:pt>
              </c:numCache>
            </c:numRef>
          </c:val>
          <c:extLst>
            <c:ext xmlns:c16="http://schemas.microsoft.com/office/drawing/2014/chart" uri="{C3380CC4-5D6E-409C-BE32-E72D297353CC}">
              <c16:uniqueId val="{0000001E-DBDD-4462-BAA8-2AF531FAF109}"/>
            </c:ext>
          </c:extLst>
        </c:ser>
        <c:ser>
          <c:idx val="1"/>
          <c:order val="1"/>
          <c:dPt>
            <c:idx val="0"/>
            <c:bubble3D val="0"/>
            <c:spPr>
              <a:solidFill>
                <a:schemeClr val="accent5">
                  <a:shade val="65000"/>
                </a:schemeClr>
              </a:solidFill>
              <a:ln>
                <a:noFill/>
              </a:ln>
              <a:effectLst/>
            </c:spPr>
            <c:extLst>
              <c:ext xmlns:c16="http://schemas.microsoft.com/office/drawing/2014/chart" uri="{C3380CC4-5D6E-409C-BE32-E72D297353CC}">
                <c16:uniqueId val="{00000021-5C95-4A23-8BFF-14029694D428}"/>
              </c:ext>
            </c:extLst>
          </c:dPt>
          <c:dPt>
            <c:idx val="1"/>
            <c:bubble3D val="0"/>
            <c:spPr>
              <a:solidFill>
                <a:schemeClr val="accent5"/>
              </a:solidFill>
              <a:ln>
                <a:noFill/>
              </a:ln>
              <a:effectLst/>
            </c:spPr>
            <c:extLst>
              <c:ext xmlns:c16="http://schemas.microsoft.com/office/drawing/2014/chart" uri="{C3380CC4-5D6E-409C-BE32-E72D297353CC}">
                <c16:uniqueId val="{00000023-5C95-4A23-8BFF-14029694D428}"/>
              </c:ext>
            </c:extLst>
          </c:dPt>
          <c:dPt>
            <c:idx val="2"/>
            <c:bubble3D val="0"/>
            <c:spPr>
              <a:solidFill>
                <a:schemeClr val="accent5">
                  <a:tint val="65000"/>
                </a:schemeClr>
              </a:solidFill>
              <a:ln>
                <a:noFill/>
              </a:ln>
              <a:effectLst/>
            </c:spPr>
            <c:extLst>
              <c:ext xmlns:c16="http://schemas.microsoft.com/office/drawing/2014/chart" uri="{C3380CC4-5D6E-409C-BE32-E72D297353CC}">
                <c16:uniqueId val="{00000025-5C95-4A23-8BFF-14029694D428}"/>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a-DK"/>
              </a:p>
            </c:txPr>
            <c:dLblPos val="bestFit"/>
            <c:showLegendKey val="0"/>
            <c:showVal val="1"/>
            <c:showCatName val="0"/>
            <c:showSerName val="0"/>
            <c:showPercent val="0"/>
            <c:showBubbleSize val="0"/>
            <c:showLeaderLines val="1"/>
            <c:leaderLines>
              <c:spPr>
                <a:ln w="6350" cap="flat" cmpd="sng" algn="ctr">
                  <a:solidFill>
                    <a:schemeClr val="tx1"/>
                  </a:solidFill>
                  <a:prstDash val="solid"/>
                  <a:round/>
                </a:ln>
                <a:effectLst/>
              </c:spPr>
            </c:leaderLines>
            <c:extLst>
              <c:ext xmlns:c15="http://schemas.microsoft.com/office/drawing/2012/chart" uri="{CE6537A1-D6FC-4f65-9D91-7224C49458BB}"/>
            </c:extLst>
          </c:dLbls>
          <c:cat>
            <c:strRef>
              <c:f>Svarprocent!$E$128:$E$130</c:f>
              <c:strCache>
                <c:ptCount val="3"/>
                <c:pt idx="0">
                  <c:v>Fritliggende parcelhus</c:v>
                </c:pt>
                <c:pt idx="1">
                  <c:v>Rækkehus (inkl. dobbelthuse)</c:v>
                </c:pt>
                <c:pt idx="2">
                  <c:v>Til- og ombygninger</c:v>
                </c:pt>
              </c:strCache>
            </c:strRef>
          </c:cat>
          <c:val>
            <c:numRef>
              <c:f>Svarprocent!$G$128:$G$130</c:f>
              <c:numCache>
                <c:formatCode>0.00%</c:formatCode>
                <c:ptCount val="3"/>
                <c:pt idx="0">
                  <c:v>0.38124999999999998</c:v>
                </c:pt>
                <c:pt idx="1">
                  <c:v>0.23125000000000001</c:v>
                </c:pt>
                <c:pt idx="2">
                  <c:v>0.38750000000000001</c:v>
                </c:pt>
              </c:numCache>
            </c:numRef>
          </c:val>
          <c:extLst>
            <c:ext xmlns:c16="http://schemas.microsoft.com/office/drawing/2014/chart" uri="{C3380CC4-5D6E-409C-BE32-E72D297353CC}">
              <c16:uniqueId val="{0000001F-DBDD-4462-BAA8-2AF531FAF10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12577228142001912"/>
          <c:y val="0.89343879742304932"/>
          <c:w val="0.76269029518998865"/>
          <c:h val="6.213194941541398E-2"/>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sz="1800" b="1"/>
              <a:t>Opfyldelse af dokumentationskrav</a:t>
            </a:r>
          </a:p>
          <a:p>
            <a:pPr>
              <a:defRPr sz="1400" b="0" i="0" u="none" strike="noStrike" kern="1200" spc="0" baseline="0">
                <a:solidFill>
                  <a:schemeClr val="tx1">
                    <a:lumMod val="65000"/>
                    <a:lumOff val="35000"/>
                  </a:schemeClr>
                </a:solidFill>
                <a:latin typeface="+mn-lt"/>
                <a:ea typeface="+mn-ea"/>
                <a:cs typeface="+mn-cs"/>
              </a:defRPr>
            </a:pPr>
            <a:r>
              <a:rPr lang="da-DK" sz="1800"/>
              <a:t>Underliggende</a:t>
            </a:r>
            <a:r>
              <a:rPr lang="da-DK" sz="1800" baseline="0"/>
              <a:t> forhold</a:t>
            </a:r>
            <a:endParaRPr lang="da-DK" sz="1800"/>
          </a:p>
        </c:rich>
      </c:tx>
      <c:overlay val="0"/>
      <c:spPr>
        <a:noFill/>
        <a:ln>
          <a:noFill/>
        </a:ln>
        <a:effectLst/>
      </c:spPr>
    </c:title>
    <c:autoTitleDeleted val="0"/>
    <c:plotArea>
      <c:layout/>
      <c:barChart>
        <c:barDir val="col"/>
        <c:grouping val="percentStacked"/>
        <c:varyColors val="0"/>
        <c:ser>
          <c:idx val="0"/>
          <c:order val="0"/>
          <c:tx>
            <c:strRef>
              <c:f>Regneark!$D$57</c:f>
              <c:strCache>
                <c:ptCount val="1"/>
                <c:pt idx="0">
                  <c:v>Antal sager hvor dokumentation er fyldestgørende</c:v>
                </c:pt>
              </c:strCache>
            </c:strRef>
          </c:tx>
          <c:spPr>
            <a:solidFill>
              <a:srgbClr val="009DCC"/>
            </a:solidFill>
          </c:spPr>
          <c:invertIfNegative val="0"/>
          <c:dLbls>
            <c:spPr>
              <a:noFill/>
              <a:ln>
                <a:noFill/>
              </a:ln>
              <a:effectLst/>
            </c:spPr>
            <c:txPr>
              <a:bodyPr wrap="square" lIns="38100" tIns="19050" rIns="38100" bIns="19050" anchor="ctr">
                <a:spAutoFit/>
              </a:bodyPr>
              <a:lstStyle/>
              <a:p>
                <a:pPr>
                  <a:defRPr sz="1600">
                    <a:solidFill>
                      <a:schemeClr val="bg1"/>
                    </a:solidFill>
                  </a:defRPr>
                </a:pPr>
                <a:endParaRPr lang="da-D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Regneark!$E$55:$O$56</c:f>
              <c:multiLvlStrCache>
                <c:ptCount val="11"/>
                <c:lvl>
                  <c:pt idx="0">
                    <c:v>Foreligger der yderligere links til yderligere dokumentation som ikke er tilgængeligt?</c:v>
                  </c:pt>
                  <c:pt idx="1">
                    <c:v>Etablering af niveaufri adgang</c:v>
                  </c:pt>
                  <c:pt idx="2">
                    <c:v>Placering af WC-rum i boligens adgangsetage</c:v>
                  </c:pt>
                  <c:pt idx="3">
                    <c:v>Bygningens bærende konstruktioner opfylder BR15, kapitel 4, eksempelvis ved at følge SBi – anvisning 258</c:v>
                  </c:pt>
                  <c:pt idx="4">
                    <c:v>Spær er leveret fra spærfabrik</c:v>
                  </c:pt>
                  <c:pt idx="5">
                    <c:v>Stabilitetsberegninger</c:v>
                  </c:pt>
                  <c:pt idx="6">
                    <c:v>Byggeriet lever op i BR15, kapitel 5, eksempelvis ved at følge eksempelsamling om brandsikkerhed</c:v>
                  </c:pt>
                  <c:pt idx="7">
                    <c:v>Bygningens tæthed mod jord</c:v>
                  </c:pt>
                  <c:pt idx="8">
                    <c:v>Overholdelse af energirammen</c:v>
                  </c:pt>
                  <c:pt idx="9">
                    <c:v>Den energimæssige ydeevne ved evt. mekanisk ventilation</c:v>
                  </c:pt>
                  <c:pt idx="10">
                    <c:v>Opfylder dokumentation BR15?</c:v>
                  </c:pt>
                </c:lvl>
                <c:lvl>
                  <c:pt idx="0">
                    <c:v>Links til yderligere utilgængeligt dokumentation</c:v>
                  </c:pt>
                  <c:pt idx="1">
                    <c:v>Indretningsmæssige forhold</c:v>
                  </c:pt>
                  <c:pt idx="3">
                    <c:v>Konstruktive forhold</c:v>
                  </c:pt>
                  <c:pt idx="6">
                    <c:v>Brandforhold</c:v>
                  </c:pt>
                  <c:pt idx="7">
                    <c:v>Indeklimamæssige forhold</c:v>
                  </c:pt>
                  <c:pt idx="8">
                    <c:v>Energimæssige forhold</c:v>
                  </c:pt>
                  <c:pt idx="10">
                    <c:v>Dokumentation </c:v>
                  </c:pt>
                </c:lvl>
              </c:multiLvlStrCache>
            </c:multiLvlStrRef>
          </c:cat>
          <c:val>
            <c:numRef>
              <c:f>Regneark!$E$57:$O$57</c:f>
              <c:numCache>
                <c:formatCode>General</c:formatCode>
                <c:ptCount val="11"/>
                <c:pt idx="0">
                  <c:v>44</c:v>
                </c:pt>
                <c:pt idx="1">
                  <c:v>123</c:v>
                </c:pt>
                <c:pt idx="2">
                  <c:v>108</c:v>
                </c:pt>
                <c:pt idx="3">
                  <c:v>94</c:v>
                </c:pt>
                <c:pt idx="4">
                  <c:v>83</c:v>
                </c:pt>
                <c:pt idx="5">
                  <c:v>40</c:v>
                </c:pt>
                <c:pt idx="6">
                  <c:v>6</c:v>
                </c:pt>
                <c:pt idx="7">
                  <c:v>78</c:v>
                </c:pt>
                <c:pt idx="8">
                  <c:v>98</c:v>
                </c:pt>
                <c:pt idx="9">
                  <c:v>41</c:v>
                </c:pt>
                <c:pt idx="10">
                  <c:v>2</c:v>
                </c:pt>
              </c:numCache>
            </c:numRef>
          </c:val>
          <c:extLst>
            <c:ext xmlns:c16="http://schemas.microsoft.com/office/drawing/2014/chart" uri="{C3380CC4-5D6E-409C-BE32-E72D297353CC}">
              <c16:uniqueId val="{00000001-4102-4046-AE53-82C8A0D792A7}"/>
            </c:ext>
          </c:extLst>
        </c:ser>
        <c:ser>
          <c:idx val="1"/>
          <c:order val="1"/>
          <c:tx>
            <c:strRef>
              <c:f>Regneark!$D$58</c:f>
              <c:strCache>
                <c:ptCount val="1"/>
                <c:pt idx="0">
                  <c:v>Procent af sager hvor dokumentation er fyldestgørende</c:v>
                </c:pt>
              </c:strCache>
            </c:strRef>
          </c:tx>
          <c:spPr>
            <a:solidFill>
              <a:srgbClr val="E7E6E6">
                <a:lumMod val="90000"/>
              </a:srgbClr>
            </a:solidFill>
          </c:spPr>
          <c:invertIfNegative val="0"/>
          <c:cat>
            <c:multiLvlStrRef>
              <c:f>Regneark!$E$55:$O$56</c:f>
              <c:multiLvlStrCache>
                <c:ptCount val="11"/>
                <c:lvl>
                  <c:pt idx="0">
                    <c:v>Foreligger der yderligere links til yderligere dokumentation som ikke er tilgængeligt?</c:v>
                  </c:pt>
                  <c:pt idx="1">
                    <c:v>Etablering af niveaufri adgang</c:v>
                  </c:pt>
                  <c:pt idx="2">
                    <c:v>Placering af WC-rum i boligens adgangsetage</c:v>
                  </c:pt>
                  <c:pt idx="3">
                    <c:v>Bygningens bærende konstruktioner opfylder BR15, kapitel 4, eksempelvis ved at følge SBi – anvisning 258</c:v>
                  </c:pt>
                  <c:pt idx="4">
                    <c:v>Spær er leveret fra spærfabrik</c:v>
                  </c:pt>
                  <c:pt idx="5">
                    <c:v>Stabilitetsberegninger</c:v>
                  </c:pt>
                  <c:pt idx="6">
                    <c:v>Byggeriet lever op i BR15, kapitel 5, eksempelvis ved at følge eksempelsamling om brandsikkerhed</c:v>
                  </c:pt>
                  <c:pt idx="7">
                    <c:v>Bygningens tæthed mod jord</c:v>
                  </c:pt>
                  <c:pt idx="8">
                    <c:v>Overholdelse af energirammen</c:v>
                  </c:pt>
                  <c:pt idx="9">
                    <c:v>Den energimæssige ydeevne ved evt. mekanisk ventilation</c:v>
                  </c:pt>
                  <c:pt idx="10">
                    <c:v>Opfylder dokumentation BR15?</c:v>
                  </c:pt>
                </c:lvl>
                <c:lvl>
                  <c:pt idx="0">
                    <c:v>Links til yderligere utilgængeligt dokumentation</c:v>
                  </c:pt>
                  <c:pt idx="1">
                    <c:v>Indretningsmæssige forhold</c:v>
                  </c:pt>
                  <c:pt idx="3">
                    <c:v>Konstruktive forhold</c:v>
                  </c:pt>
                  <c:pt idx="6">
                    <c:v>Brandforhold</c:v>
                  </c:pt>
                  <c:pt idx="7">
                    <c:v>Indeklimamæssige forhold</c:v>
                  </c:pt>
                  <c:pt idx="8">
                    <c:v>Energimæssige forhold</c:v>
                  </c:pt>
                  <c:pt idx="10">
                    <c:v>Dokumentation </c:v>
                  </c:pt>
                </c:lvl>
              </c:multiLvlStrCache>
            </c:multiLvlStrRef>
          </c:cat>
          <c:val>
            <c:numRef>
              <c:f>Regneark!$E$58:$O$58</c:f>
              <c:numCache>
                <c:formatCode>General</c:formatCode>
                <c:ptCount val="11"/>
                <c:pt idx="0">
                  <c:v>116</c:v>
                </c:pt>
                <c:pt idx="1">
                  <c:v>37</c:v>
                </c:pt>
                <c:pt idx="2">
                  <c:v>52</c:v>
                </c:pt>
                <c:pt idx="3">
                  <c:v>66</c:v>
                </c:pt>
                <c:pt idx="4">
                  <c:v>77</c:v>
                </c:pt>
                <c:pt idx="5">
                  <c:v>120</c:v>
                </c:pt>
                <c:pt idx="6">
                  <c:v>154</c:v>
                </c:pt>
                <c:pt idx="7">
                  <c:v>82</c:v>
                </c:pt>
                <c:pt idx="8">
                  <c:v>62</c:v>
                </c:pt>
                <c:pt idx="9">
                  <c:v>112</c:v>
                </c:pt>
                <c:pt idx="10">
                  <c:v>158</c:v>
                </c:pt>
              </c:numCache>
            </c:numRef>
          </c:val>
          <c:extLst>
            <c:ext xmlns:c16="http://schemas.microsoft.com/office/drawing/2014/chart" uri="{C3380CC4-5D6E-409C-BE32-E72D297353CC}">
              <c16:uniqueId val="{00000002-4102-4046-AE53-82C8A0D792A7}"/>
            </c:ext>
          </c:extLst>
        </c:ser>
        <c:ser>
          <c:idx val="2"/>
          <c:order val="2"/>
          <c:tx>
            <c:strRef>
              <c:f>Regneark!$D$61</c:f>
              <c:strCache>
                <c:ptCount val="1"/>
                <c:pt idx="0">
                  <c:v>%-andel</c:v>
                </c:pt>
              </c:strCache>
            </c:strRef>
          </c:tx>
          <c:spPr>
            <a:solidFill>
              <a:srgbClr val="E7E6E6">
                <a:lumMod val="90000"/>
              </a:srgbClr>
            </a:solidFill>
          </c:spPr>
          <c:invertIfNegative val="0"/>
          <c:dLbls>
            <c:spPr>
              <a:noFill/>
              <a:ln>
                <a:noFill/>
              </a:ln>
              <a:effectLst/>
            </c:spPr>
            <c:txPr>
              <a:bodyPr wrap="square" lIns="39600" tIns="0" rIns="38100" bIns="19050" anchor="ctr">
                <a:spAutoFit/>
              </a:bodyPr>
              <a:lstStyle/>
              <a:p>
                <a:pPr>
                  <a:defRPr sz="1100">
                    <a:ln>
                      <a:noFill/>
                      <a:prstDash val="sysDot"/>
                    </a:ln>
                    <a:solidFill>
                      <a:schemeClr val="tx1"/>
                    </a:solidFill>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Regneark!$E$61:$O$61</c:f>
              <c:numCache>
                <c:formatCode>0%</c:formatCode>
                <c:ptCount val="11"/>
                <c:pt idx="0">
                  <c:v>0.27500000000000002</c:v>
                </c:pt>
                <c:pt idx="1">
                  <c:v>0.76875000000000004</c:v>
                </c:pt>
                <c:pt idx="2">
                  <c:v>0.67500000000000004</c:v>
                </c:pt>
                <c:pt idx="3">
                  <c:v>0.58750000000000002</c:v>
                </c:pt>
                <c:pt idx="4">
                  <c:v>0.51875000000000004</c:v>
                </c:pt>
                <c:pt idx="5">
                  <c:v>0.25</c:v>
                </c:pt>
                <c:pt idx="6">
                  <c:v>3.7499999999999999E-2</c:v>
                </c:pt>
                <c:pt idx="7">
                  <c:v>0.48749999999999999</c:v>
                </c:pt>
                <c:pt idx="8">
                  <c:v>0.61250000000000004</c:v>
                </c:pt>
                <c:pt idx="9">
                  <c:v>0.26797385620915032</c:v>
                </c:pt>
                <c:pt idx="10">
                  <c:v>1.2500000000000001E-2</c:v>
                </c:pt>
              </c:numCache>
            </c:numRef>
          </c:val>
          <c:extLst>
            <c:ext xmlns:c16="http://schemas.microsoft.com/office/drawing/2014/chart" uri="{C3380CC4-5D6E-409C-BE32-E72D297353CC}">
              <c16:uniqueId val="{00000005-4102-4046-AE53-82C8A0D792A7}"/>
            </c:ext>
          </c:extLst>
        </c:ser>
        <c:ser>
          <c:idx val="3"/>
          <c:order val="3"/>
          <c:tx>
            <c:strRef>
              <c:f>Regneark!$D$59</c:f>
              <c:strCache>
                <c:ptCount val="1"/>
                <c:pt idx="0">
                  <c:v>Ikke-relevant</c:v>
                </c:pt>
              </c:strCache>
            </c:strRef>
          </c:tx>
          <c:spPr>
            <a:solidFill>
              <a:sysClr val="window" lastClr="FFFFFF">
                <a:lumMod val="65000"/>
              </a:sys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2-077C-43D0-BABF-0B4A320EBCF3}"/>
                </c:ext>
              </c:extLst>
            </c:dLbl>
            <c:dLbl>
              <c:idx val="1"/>
              <c:delete val="1"/>
              <c:extLst>
                <c:ext xmlns:c15="http://schemas.microsoft.com/office/drawing/2012/chart" uri="{CE6537A1-D6FC-4f65-9D91-7224C49458BB}"/>
                <c:ext xmlns:c16="http://schemas.microsoft.com/office/drawing/2014/chart" uri="{C3380CC4-5D6E-409C-BE32-E72D297353CC}">
                  <c16:uniqueId val="{00000011-077C-43D0-BABF-0B4A320EBCF3}"/>
                </c:ext>
              </c:extLst>
            </c:dLbl>
            <c:dLbl>
              <c:idx val="2"/>
              <c:delete val="1"/>
              <c:extLst>
                <c:ext xmlns:c15="http://schemas.microsoft.com/office/drawing/2012/chart" uri="{CE6537A1-D6FC-4f65-9D91-7224C49458BB}"/>
                <c:ext xmlns:c16="http://schemas.microsoft.com/office/drawing/2014/chart" uri="{C3380CC4-5D6E-409C-BE32-E72D297353CC}">
                  <c16:uniqueId val="{00000010-077C-43D0-BABF-0B4A320EBCF3}"/>
                </c:ext>
              </c:extLst>
            </c:dLbl>
            <c:dLbl>
              <c:idx val="3"/>
              <c:delete val="1"/>
              <c:extLst>
                <c:ext xmlns:c15="http://schemas.microsoft.com/office/drawing/2012/chart" uri="{CE6537A1-D6FC-4f65-9D91-7224C49458BB}"/>
                <c:ext xmlns:c16="http://schemas.microsoft.com/office/drawing/2014/chart" uri="{C3380CC4-5D6E-409C-BE32-E72D297353CC}">
                  <c16:uniqueId val="{0000000F-077C-43D0-BABF-0B4A320EBCF3}"/>
                </c:ext>
              </c:extLst>
            </c:dLbl>
            <c:dLbl>
              <c:idx val="4"/>
              <c:delete val="1"/>
              <c:extLst>
                <c:ext xmlns:c15="http://schemas.microsoft.com/office/drawing/2012/chart" uri="{CE6537A1-D6FC-4f65-9D91-7224C49458BB}"/>
                <c:ext xmlns:c16="http://schemas.microsoft.com/office/drawing/2014/chart" uri="{C3380CC4-5D6E-409C-BE32-E72D297353CC}">
                  <c16:uniqueId val="{0000000E-077C-43D0-BABF-0B4A320EBCF3}"/>
                </c:ext>
              </c:extLst>
            </c:dLbl>
            <c:dLbl>
              <c:idx val="5"/>
              <c:delete val="1"/>
              <c:extLst>
                <c:ext xmlns:c15="http://schemas.microsoft.com/office/drawing/2012/chart" uri="{CE6537A1-D6FC-4f65-9D91-7224C49458BB}"/>
                <c:ext xmlns:c16="http://schemas.microsoft.com/office/drawing/2014/chart" uri="{C3380CC4-5D6E-409C-BE32-E72D297353CC}">
                  <c16:uniqueId val="{0000000D-077C-43D0-BABF-0B4A320EBCF3}"/>
                </c:ext>
              </c:extLst>
            </c:dLbl>
            <c:dLbl>
              <c:idx val="6"/>
              <c:delete val="1"/>
              <c:extLst>
                <c:ext xmlns:c15="http://schemas.microsoft.com/office/drawing/2012/chart" uri="{CE6537A1-D6FC-4f65-9D91-7224C49458BB}"/>
                <c:ext xmlns:c16="http://schemas.microsoft.com/office/drawing/2014/chart" uri="{C3380CC4-5D6E-409C-BE32-E72D297353CC}">
                  <c16:uniqueId val="{0000000C-077C-43D0-BABF-0B4A320EBCF3}"/>
                </c:ext>
              </c:extLst>
            </c:dLbl>
            <c:dLbl>
              <c:idx val="7"/>
              <c:delete val="1"/>
              <c:extLst>
                <c:ext xmlns:c15="http://schemas.microsoft.com/office/drawing/2012/chart" uri="{CE6537A1-D6FC-4f65-9D91-7224C49458BB}"/>
                <c:ext xmlns:c16="http://schemas.microsoft.com/office/drawing/2014/chart" uri="{C3380CC4-5D6E-409C-BE32-E72D297353CC}">
                  <c16:uniqueId val="{0000000B-077C-43D0-BABF-0B4A320EBCF3}"/>
                </c:ext>
              </c:extLst>
            </c:dLbl>
            <c:dLbl>
              <c:idx val="8"/>
              <c:delete val="1"/>
              <c:extLst>
                <c:ext xmlns:c15="http://schemas.microsoft.com/office/drawing/2012/chart" uri="{CE6537A1-D6FC-4f65-9D91-7224C49458BB}"/>
                <c:ext xmlns:c16="http://schemas.microsoft.com/office/drawing/2014/chart" uri="{C3380CC4-5D6E-409C-BE32-E72D297353CC}">
                  <c16:uniqueId val="{0000000A-077C-43D0-BABF-0B4A320EBCF3}"/>
                </c:ext>
              </c:extLst>
            </c:dLbl>
            <c:dLbl>
              <c:idx val="10"/>
              <c:delete val="1"/>
              <c:extLst>
                <c:ext xmlns:c15="http://schemas.microsoft.com/office/drawing/2012/chart" uri="{CE6537A1-D6FC-4f65-9D91-7224C49458BB}"/>
                <c:ext xmlns:c16="http://schemas.microsoft.com/office/drawing/2014/chart" uri="{C3380CC4-5D6E-409C-BE32-E72D297353CC}">
                  <c16:uniqueId val="{00000013-077C-43D0-BABF-0B4A320EBCF3}"/>
                </c:ext>
              </c:extLst>
            </c:dLbl>
            <c:spPr>
              <a:noFill/>
              <a:ln>
                <a:noFill/>
              </a:ln>
              <a:effectLst/>
            </c:spPr>
            <c:txPr>
              <a:bodyPr wrap="square" lIns="38100" tIns="19050" rIns="38100" bIns="19050" anchor="ctr">
                <a:spAutoFit/>
              </a:bodyPr>
              <a:lstStyle/>
              <a:p>
                <a:pPr>
                  <a:defRPr sz="1100"/>
                </a:pPr>
                <a:endParaRPr lang="da-D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Regneark!$E$59:$O$59</c:f>
              <c:numCache>
                <c:formatCode>General</c:formatCode>
                <c:ptCount val="11"/>
                <c:pt idx="0">
                  <c:v>0</c:v>
                </c:pt>
                <c:pt idx="1">
                  <c:v>0</c:v>
                </c:pt>
                <c:pt idx="2">
                  <c:v>0</c:v>
                </c:pt>
                <c:pt idx="3">
                  <c:v>0</c:v>
                </c:pt>
                <c:pt idx="4">
                  <c:v>0</c:v>
                </c:pt>
                <c:pt idx="5">
                  <c:v>0</c:v>
                </c:pt>
                <c:pt idx="6">
                  <c:v>0</c:v>
                </c:pt>
                <c:pt idx="7">
                  <c:v>0</c:v>
                </c:pt>
                <c:pt idx="8">
                  <c:v>0</c:v>
                </c:pt>
                <c:pt idx="9">
                  <c:v>7</c:v>
                </c:pt>
                <c:pt idx="10">
                  <c:v>0</c:v>
                </c:pt>
              </c:numCache>
            </c:numRef>
          </c:val>
          <c:extLst>
            <c:ext xmlns:c16="http://schemas.microsoft.com/office/drawing/2014/chart" uri="{C3380CC4-5D6E-409C-BE32-E72D297353CC}">
              <c16:uniqueId val="{00000009-077C-43D0-BABF-0B4A320EBCF3}"/>
            </c:ext>
          </c:extLst>
        </c:ser>
        <c:dLbls>
          <c:showLegendKey val="0"/>
          <c:showVal val="0"/>
          <c:showCatName val="0"/>
          <c:showSerName val="0"/>
          <c:showPercent val="0"/>
          <c:showBubbleSize val="0"/>
        </c:dLbls>
        <c:gapWidth val="150"/>
        <c:overlap val="100"/>
        <c:axId val="812838992"/>
        <c:axId val="817888488"/>
      </c:barChart>
      <c:catAx>
        <c:axId val="81283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a-DK"/>
          </a:p>
        </c:txPr>
        <c:crossAx val="817888488"/>
        <c:crosses val="autoZero"/>
        <c:auto val="1"/>
        <c:lblAlgn val="ctr"/>
        <c:lblOffset val="100"/>
        <c:noMultiLvlLbl val="0"/>
      </c:catAx>
      <c:valAx>
        <c:axId val="817888488"/>
        <c:scaling>
          <c:orientation val="minMax"/>
        </c:scaling>
        <c:delete val="1"/>
        <c:axPos val="l"/>
        <c:numFmt formatCode="0%" sourceLinked="1"/>
        <c:majorTickMark val="none"/>
        <c:minorTickMark val="none"/>
        <c:tickLblPos val="nextTo"/>
        <c:crossAx val="812838992"/>
        <c:crosses val="autoZero"/>
        <c:crossBetween val="between"/>
      </c:valAx>
      <c:spPr>
        <a:solidFill>
          <a:sysClr val="window" lastClr="FFFFFF">
            <a:lumMod val="95000"/>
          </a:sysClr>
        </a:solidFill>
        <a:ln>
          <a:noFill/>
        </a:ln>
        <a:effectLst/>
      </c:spPr>
    </c:plotArea>
    <c:legend>
      <c:legendPos val="t"/>
      <c:legendEntry>
        <c:idx val="2"/>
        <c:delete val="1"/>
      </c:legendEntry>
      <c:layout>
        <c:manualLayout>
          <c:xMode val="edge"/>
          <c:yMode val="edge"/>
          <c:x val="0.61624291996100544"/>
          <c:y val="2.6810099134491113E-2"/>
          <c:w val="0.37931446439126032"/>
          <c:h val="0.15342280967333213"/>
        </c:manualLayout>
      </c:layout>
      <c:overlay val="0"/>
      <c:txPr>
        <a:bodyPr/>
        <a:lstStyle/>
        <a:p>
          <a:pPr>
            <a:defRPr sz="1400" b="1"/>
          </a:pPr>
          <a:endParaRPr lang="da-DK"/>
        </a:p>
      </c:txPr>
    </c:legend>
    <c:plotVisOnly val="1"/>
    <c:dispBlanksAs val="gap"/>
    <c:showDLblsOverMax val="0"/>
    <c:extLst/>
  </c:chart>
  <c:spPr>
    <a:solidFill>
      <a:sysClr val="window" lastClr="FFFFFF">
        <a:lumMod val="95000"/>
      </a:sysClr>
    </a:solidFill>
    <a:ln w="9525" cap="flat" cmpd="sng" algn="ctr">
      <a:solidFill>
        <a:schemeClr val="tx1">
          <a:lumMod val="15000"/>
          <a:lumOff val="85000"/>
        </a:schemeClr>
      </a:solidFill>
      <a:round/>
    </a:ln>
    <a:effectLst/>
  </c:spPr>
  <c:txPr>
    <a:bodyPr anchor="ctr" anchorCtr="0"/>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da-DK" sz="1800" b="1" i="0"/>
              <a:t>Opfyldelse af dokumentationskrav</a:t>
            </a:r>
          </a:p>
          <a:p>
            <a:pPr>
              <a:defRPr sz="2400" b="0" i="0" u="none" strike="noStrike" kern="1200" spc="0" baseline="0">
                <a:solidFill>
                  <a:schemeClr val="tx1">
                    <a:lumMod val="65000"/>
                    <a:lumOff val="35000"/>
                  </a:schemeClr>
                </a:solidFill>
                <a:latin typeface="+mn-lt"/>
                <a:ea typeface="+mn-ea"/>
                <a:cs typeface="+mn-cs"/>
              </a:defRPr>
            </a:pPr>
            <a:r>
              <a:rPr lang="da-DK" sz="1800"/>
              <a:t>Overordnede</a:t>
            </a:r>
            <a:r>
              <a:rPr lang="da-DK" sz="1800" baseline="0"/>
              <a:t> forhold</a:t>
            </a:r>
            <a:endParaRPr lang="da-DK" sz="1800"/>
          </a:p>
        </c:rich>
      </c:tx>
      <c:overlay val="0"/>
      <c:spPr>
        <a:noFill/>
        <a:ln>
          <a:noFill/>
        </a:ln>
        <a:effectLst/>
      </c:spPr>
    </c:title>
    <c:autoTitleDeleted val="0"/>
    <c:plotArea>
      <c:layout>
        <c:manualLayout>
          <c:layoutTarget val="inner"/>
          <c:xMode val="edge"/>
          <c:yMode val="edge"/>
          <c:x val="9.5462887747150438E-3"/>
          <c:y val="0.26701226480818863"/>
          <c:w val="0.98384474207355921"/>
          <c:h val="0.63723536442345685"/>
        </c:manualLayout>
      </c:layout>
      <c:barChart>
        <c:barDir val="col"/>
        <c:grouping val="percentStacked"/>
        <c:varyColors val="0"/>
        <c:ser>
          <c:idx val="0"/>
          <c:order val="0"/>
          <c:tx>
            <c:strRef>
              <c:f>Regneark!$D$65</c:f>
              <c:strCache>
                <c:ptCount val="1"/>
                <c:pt idx="0">
                  <c:v>Antal sager hvor dokumentation er fyldestgørende</c:v>
                </c:pt>
              </c:strCache>
            </c:strRef>
          </c:tx>
          <c:spPr>
            <a:solidFill>
              <a:srgbClr val="009DCC"/>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bg1"/>
                    </a:solidFill>
                    <a:latin typeface="+mn-lt"/>
                    <a:ea typeface="+mn-ea"/>
                    <a:cs typeface="+mn-cs"/>
                  </a:defRPr>
                </a:pPr>
                <a:endParaRPr lang="da-D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Regneark!$E$64:$K$64</c:f>
              <c:strCache>
                <c:ptCount val="7"/>
                <c:pt idx="0">
                  <c:v>Links til yderligere utilgængeligt dokumentation</c:v>
                </c:pt>
                <c:pt idx="1">
                  <c:v>Indretningsmæssige forhold</c:v>
                </c:pt>
                <c:pt idx="2">
                  <c:v>Konstruktive forhold</c:v>
                </c:pt>
                <c:pt idx="3">
                  <c:v>Brandforhold</c:v>
                </c:pt>
                <c:pt idx="4">
                  <c:v>Indeklimamæssige forhold</c:v>
                </c:pt>
                <c:pt idx="5">
                  <c:v>Energimæssige forhold</c:v>
                </c:pt>
                <c:pt idx="6">
                  <c:v>Dokumentation </c:v>
                </c:pt>
              </c:strCache>
            </c:strRef>
          </c:cat>
          <c:val>
            <c:numRef>
              <c:f>Regneark!$E$65:$K$65</c:f>
              <c:numCache>
                <c:formatCode>General</c:formatCode>
                <c:ptCount val="7"/>
                <c:pt idx="0">
                  <c:v>44</c:v>
                </c:pt>
                <c:pt idx="1">
                  <c:v>108</c:v>
                </c:pt>
                <c:pt idx="2">
                  <c:v>40</c:v>
                </c:pt>
                <c:pt idx="3">
                  <c:v>6</c:v>
                </c:pt>
                <c:pt idx="4">
                  <c:v>78</c:v>
                </c:pt>
                <c:pt idx="5">
                  <c:v>41</c:v>
                </c:pt>
                <c:pt idx="6">
                  <c:v>2</c:v>
                </c:pt>
              </c:numCache>
            </c:numRef>
          </c:val>
          <c:extLst>
            <c:ext xmlns:c16="http://schemas.microsoft.com/office/drawing/2014/chart" uri="{C3380CC4-5D6E-409C-BE32-E72D297353CC}">
              <c16:uniqueId val="{00000000-CB8F-4877-A628-17534C84ABA4}"/>
            </c:ext>
          </c:extLst>
        </c:ser>
        <c:ser>
          <c:idx val="1"/>
          <c:order val="1"/>
          <c:tx>
            <c:strRef>
              <c:f>Regneark!$D$66</c:f>
              <c:strCache>
                <c:ptCount val="1"/>
                <c:pt idx="0">
                  <c:v>Procent af sager hvor dokumentation er fyldestgørende</c:v>
                </c:pt>
              </c:strCache>
            </c:strRef>
          </c:tx>
          <c:spPr>
            <a:solidFill>
              <a:srgbClr val="E7E6E6">
                <a:lumMod val="90000"/>
              </a:srgbClr>
            </a:solidFill>
          </c:spPr>
          <c:invertIfNegative val="0"/>
          <c:cat>
            <c:strRef>
              <c:f>Regneark!$E$64:$K$64</c:f>
              <c:strCache>
                <c:ptCount val="7"/>
                <c:pt idx="0">
                  <c:v>Links til yderligere utilgængeligt dokumentation</c:v>
                </c:pt>
                <c:pt idx="1">
                  <c:v>Indretningsmæssige forhold</c:v>
                </c:pt>
                <c:pt idx="2">
                  <c:v>Konstruktive forhold</c:v>
                </c:pt>
                <c:pt idx="3">
                  <c:v>Brandforhold</c:v>
                </c:pt>
                <c:pt idx="4">
                  <c:v>Indeklimamæssige forhold</c:v>
                </c:pt>
                <c:pt idx="5">
                  <c:v>Energimæssige forhold</c:v>
                </c:pt>
                <c:pt idx="6">
                  <c:v>Dokumentation </c:v>
                </c:pt>
              </c:strCache>
            </c:strRef>
          </c:cat>
          <c:val>
            <c:numRef>
              <c:f>Regneark!$E$66:$K$66</c:f>
              <c:numCache>
                <c:formatCode>General</c:formatCode>
                <c:ptCount val="7"/>
                <c:pt idx="0">
                  <c:v>116</c:v>
                </c:pt>
                <c:pt idx="1">
                  <c:v>52</c:v>
                </c:pt>
                <c:pt idx="2">
                  <c:v>120</c:v>
                </c:pt>
                <c:pt idx="3">
                  <c:v>154</c:v>
                </c:pt>
                <c:pt idx="4">
                  <c:v>82</c:v>
                </c:pt>
                <c:pt idx="5">
                  <c:v>112</c:v>
                </c:pt>
                <c:pt idx="6">
                  <c:v>158</c:v>
                </c:pt>
              </c:numCache>
            </c:numRef>
          </c:val>
          <c:extLst>
            <c:ext xmlns:c16="http://schemas.microsoft.com/office/drawing/2014/chart" uri="{C3380CC4-5D6E-409C-BE32-E72D297353CC}">
              <c16:uniqueId val="{00000001-CB8F-4877-A628-17534C84ABA4}"/>
            </c:ext>
          </c:extLst>
        </c:ser>
        <c:ser>
          <c:idx val="3"/>
          <c:order val="2"/>
          <c:tx>
            <c:strRef>
              <c:f>Regneark!$D$69</c:f>
              <c:strCache>
                <c:ptCount val="1"/>
                <c:pt idx="0">
                  <c:v>%-andel</c:v>
                </c:pt>
              </c:strCache>
            </c:strRef>
          </c:tx>
          <c:spPr>
            <a:solidFill>
              <a:srgbClr val="E7E6E6">
                <a:lumMod val="90000"/>
              </a:srgbClr>
            </a:solidFill>
          </c:spPr>
          <c:invertIfNegative val="0"/>
          <c:dLbls>
            <c:spPr>
              <a:noFill/>
              <a:ln>
                <a:noFill/>
              </a:ln>
              <a:effectLst/>
            </c:spPr>
            <c:txPr>
              <a:bodyPr rot="0" spcFirstLastPara="1" vertOverflow="ellipsis" vert="horz" wrap="square" lIns="38100" tIns="3600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val>
            <c:numRef>
              <c:f>Regneark!$E$69:$K$69</c:f>
              <c:numCache>
                <c:formatCode>0%</c:formatCode>
                <c:ptCount val="7"/>
                <c:pt idx="0">
                  <c:v>0.27500000000000002</c:v>
                </c:pt>
                <c:pt idx="1">
                  <c:v>0.67500000000000004</c:v>
                </c:pt>
                <c:pt idx="2">
                  <c:v>0.25</c:v>
                </c:pt>
                <c:pt idx="3">
                  <c:v>3.7499999999999999E-2</c:v>
                </c:pt>
                <c:pt idx="4">
                  <c:v>0.48749999999999999</c:v>
                </c:pt>
                <c:pt idx="5">
                  <c:v>0.26797385620915032</c:v>
                </c:pt>
                <c:pt idx="6">
                  <c:v>1.2500000000000001E-2</c:v>
                </c:pt>
              </c:numCache>
            </c:numRef>
          </c:val>
          <c:extLst>
            <c:ext xmlns:c16="http://schemas.microsoft.com/office/drawing/2014/chart" uri="{C3380CC4-5D6E-409C-BE32-E72D297353CC}">
              <c16:uniqueId val="{00000021-CB8F-4877-A628-17534C84ABA4}"/>
            </c:ext>
          </c:extLst>
        </c:ser>
        <c:ser>
          <c:idx val="2"/>
          <c:order val="3"/>
          <c:tx>
            <c:strRef>
              <c:f>Regneark!$D$67</c:f>
              <c:strCache>
                <c:ptCount val="1"/>
                <c:pt idx="0">
                  <c:v>Ikke-relevant</c:v>
                </c:pt>
              </c:strCache>
            </c:strRef>
          </c:tx>
          <c:spPr>
            <a:solidFill>
              <a:sysClr val="window" lastClr="FFFFFF">
                <a:lumMod val="65000"/>
              </a:sys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6-CB8F-4877-A628-17534C84ABA4}"/>
                </c:ext>
              </c:extLst>
            </c:dLbl>
            <c:dLbl>
              <c:idx val="1"/>
              <c:delete val="1"/>
              <c:extLst>
                <c:ext xmlns:c15="http://schemas.microsoft.com/office/drawing/2012/chart" uri="{CE6537A1-D6FC-4f65-9D91-7224C49458BB}"/>
                <c:ext xmlns:c16="http://schemas.microsoft.com/office/drawing/2014/chart" uri="{C3380CC4-5D6E-409C-BE32-E72D297353CC}">
                  <c16:uniqueId val="{00000025-CB8F-4877-A628-17534C84ABA4}"/>
                </c:ext>
              </c:extLst>
            </c:dLbl>
            <c:dLbl>
              <c:idx val="2"/>
              <c:delete val="1"/>
              <c:extLst>
                <c:ext xmlns:c15="http://schemas.microsoft.com/office/drawing/2012/chart" uri="{CE6537A1-D6FC-4f65-9D91-7224C49458BB}"/>
                <c:ext xmlns:c16="http://schemas.microsoft.com/office/drawing/2014/chart" uri="{C3380CC4-5D6E-409C-BE32-E72D297353CC}">
                  <c16:uniqueId val="{00000024-CB8F-4877-A628-17534C84ABA4}"/>
                </c:ext>
              </c:extLst>
            </c:dLbl>
            <c:dLbl>
              <c:idx val="3"/>
              <c:delete val="1"/>
              <c:extLst>
                <c:ext xmlns:c15="http://schemas.microsoft.com/office/drawing/2012/chart" uri="{CE6537A1-D6FC-4f65-9D91-7224C49458BB}"/>
                <c:ext xmlns:c16="http://schemas.microsoft.com/office/drawing/2014/chart" uri="{C3380CC4-5D6E-409C-BE32-E72D297353CC}">
                  <c16:uniqueId val="{00000027-CB8F-4877-A628-17534C84ABA4}"/>
                </c:ext>
              </c:extLst>
            </c:dLbl>
            <c:dLbl>
              <c:idx val="4"/>
              <c:delete val="1"/>
              <c:extLst>
                <c:ext xmlns:c15="http://schemas.microsoft.com/office/drawing/2012/chart" uri="{CE6537A1-D6FC-4f65-9D91-7224C49458BB}"/>
                <c:ext xmlns:c16="http://schemas.microsoft.com/office/drawing/2014/chart" uri="{C3380CC4-5D6E-409C-BE32-E72D297353CC}">
                  <c16:uniqueId val="{00000028-CB8F-4877-A628-17534C84ABA4}"/>
                </c:ext>
              </c:extLst>
            </c:dLbl>
            <c:dLbl>
              <c:idx val="6"/>
              <c:delete val="1"/>
              <c:extLst>
                <c:ext xmlns:c15="http://schemas.microsoft.com/office/drawing/2012/chart" uri="{CE6537A1-D6FC-4f65-9D91-7224C49458BB}"/>
                <c:ext xmlns:c16="http://schemas.microsoft.com/office/drawing/2014/chart" uri="{C3380CC4-5D6E-409C-BE32-E72D297353CC}">
                  <c16:uniqueId val="{00000029-CB8F-4877-A628-17534C84ABA4}"/>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da-DK"/>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Regneark!$E$67:$K$67</c:f>
              <c:numCache>
                <c:formatCode>General</c:formatCode>
                <c:ptCount val="7"/>
                <c:pt idx="0">
                  <c:v>0</c:v>
                </c:pt>
                <c:pt idx="1">
                  <c:v>0</c:v>
                </c:pt>
                <c:pt idx="2">
                  <c:v>0</c:v>
                </c:pt>
                <c:pt idx="3">
                  <c:v>0</c:v>
                </c:pt>
                <c:pt idx="4">
                  <c:v>0</c:v>
                </c:pt>
                <c:pt idx="5">
                  <c:v>7</c:v>
                </c:pt>
                <c:pt idx="6">
                  <c:v>0</c:v>
                </c:pt>
              </c:numCache>
            </c:numRef>
          </c:val>
          <c:extLst>
            <c:ext xmlns:c16="http://schemas.microsoft.com/office/drawing/2014/chart" uri="{C3380CC4-5D6E-409C-BE32-E72D297353CC}">
              <c16:uniqueId val="{00000023-CB8F-4877-A628-17534C84ABA4}"/>
            </c:ext>
          </c:extLst>
        </c:ser>
        <c:dLbls>
          <c:showLegendKey val="0"/>
          <c:showVal val="0"/>
          <c:showCatName val="0"/>
          <c:showSerName val="0"/>
          <c:showPercent val="0"/>
          <c:showBubbleSize val="0"/>
        </c:dLbls>
        <c:gapWidth val="150"/>
        <c:overlap val="100"/>
        <c:axId val="528783568"/>
        <c:axId val="528779960"/>
      </c:barChart>
      <c:catAx>
        <c:axId val="52878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crossAx val="528779960"/>
        <c:crosses val="autoZero"/>
        <c:auto val="1"/>
        <c:lblAlgn val="ctr"/>
        <c:lblOffset val="100"/>
        <c:noMultiLvlLbl val="0"/>
      </c:catAx>
      <c:valAx>
        <c:axId val="528779960"/>
        <c:scaling>
          <c:orientation val="minMax"/>
        </c:scaling>
        <c:delete val="1"/>
        <c:axPos val="l"/>
        <c:numFmt formatCode="0%" sourceLinked="1"/>
        <c:majorTickMark val="none"/>
        <c:minorTickMark val="none"/>
        <c:tickLblPos val="nextTo"/>
        <c:crossAx val="528783568"/>
        <c:crosses val="autoZero"/>
        <c:crossBetween val="between"/>
      </c:valAx>
      <c:spPr>
        <a:noFill/>
        <a:ln>
          <a:noFill/>
        </a:ln>
        <a:effectLst/>
      </c:spPr>
    </c:plotArea>
    <c:legend>
      <c:legendPos val="t"/>
      <c:legendEntry>
        <c:idx val="2"/>
        <c:delete val="1"/>
      </c:legendEntry>
      <c:layout>
        <c:manualLayout>
          <c:xMode val="edge"/>
          <c:yMode val="edge"/>
          <c:x val="0.60515967446070418"/>
          <c:y val="2.4582879242402253E-2"/>
          <c:w val="0.39108762504866795"/>
          <c:h val="0.22461869591119027"/>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da-DK"/>
        </a:p>
      </c:txPr>
    </c:legend>
    <c:plotVisOnly val="1"/>
    <c:dispBlanksAs val="gap"/>
    <c:showDLblsOverMax val="0"/>
    <c:extLst/>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Fordeling af sidetal </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Fordeling af sidetal </a:t>
          </a:r>
        </a:p>
      </cx:txPr>
    </cx:title>
    <cx:plotArea>
      <cx:plotAreaRegion>
        <cx:plotSurface>
          <cx:spPr>
            <a:solidFill>
              <a:schemeClr val="bg2"/>
            </a:solidFill>
          </cx:spPr>
        </cx:plotSurface>
        <cx:series layoutId="clusteredColumn" uniqueId="{151F7EFF-5E1B-4E82-ADBA-FBB2475DA1D9}">
          <cx:spPr>
            <a:solidFill>
              <a:srgbClr val="00B0F0"/>
            </a:solidFill>
            <a:ln w="6350">
              <a:solidFill>
                <a:schemeClr val="accent1"/>
              </a:solidFill>
            </a:ln>
          </cx:spPr>
          <cx:dataId val="0"/>
          <cx:layoutPr>
            <cx:binning intervalClosed="r">
              <cx:binSize val="25"/>
            </cx:binning>
          </cx:layoutPr>
        </cx:series>
      </cx:plotAreaRegion>
      <cx:axis id="0">
        <cx:catScaling gapWidth="1"/>
        <cx:tickLabels/>
      </cx:axis>
      <cx:axis id="1">
        <cx:valScaling max="50"/>
        <cx:majorTickMarks type="out"/>
        <cx:tickLabels/>
      </cx:axis>
    </cx:plotArea>
  </cx:chart>
  <cx:spPr>
    <a:solidFill>
      <a:schemeClr val="bg2"/>
    </a:solidFill>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Fordeling af sidetal </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Fordeling af sidetal </a:t>
          </a:r>
        </a:p>
      </cx:txPr>
    </cx:title>
    <cx:plotArea>
      <cx:plotAreaRegion>
        <cx:plotSurface>
          <cx:spPr>
            <a:solidFill>
              <a:schemeClr val="bg2"/>
            </a:solidFill>
          </cx:spPr>
        </cx:plotSurface>
        <cx:series layoutId="clusteredColumn" uniqueId="{A51480F5-DCD3-4FD6-ADE0-CC230E23D392}">
          <cx:dataId val="0"/>
          <cx:layoutPr>
            <cx:binning intervalClosed="r">
              <cx:binSize val="25"/>
            </cx:binning>
          </cx:layoutPr>
        </cx:series>
      </cx:plotAreaRegion>
      <cx:axis id="0">
        <cx:catScaling gapWidth="1"/>
        <cx:tickLabels/>
      </cx:axis>
      <cx:axis id="1">
        <cx:valScaling max="20"/>
        <cx:majorTickMarks type="out"/>
        <cx:tickLabels/>
      </cx:axis>
    </cx:plotArea>
  </cx:chart>
  <cx:spPr>
    <a:solidFill>
      <a:schemeClr val="bg2"/>
    </a:solidFill>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chartData>
  <cx:chart>
    <cx:title pos="t" align="ctr" overlay="0">
      <cx:tx>
        <cx:txData>
          <cx:v>Fordeling af sidetal </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Fordeling af sidetal </a:t>
          </a:r>
        </a:p>
      </cx:txPr>
    </cx:title>
    <cx:plotArea>
      <cx:plotAreaRegion>
        <cx:plotSurface>
          <cx:spPr>
            <a:solidFill>
              <a:schemeClr val="bg2"/>
            </a:solidFill>
          </cx:spPr>
        </cx:plotSurface>
        <cx:series layoutId="clusteredColumn" uniqueId="{5BC3F817-E008-4A90-B9C1-44B69C83856D}">
          <cx:dataId val="0"/>
          <cx:layoutPr>
            <cx:binning intervalClosed="r">
              <cx:binSize val="25"/>
            </cx:binning>
          </cx:layoutPr>
        </cx:series>
      </cx:plotAreaRegion>
      <cx:axis id="0">
        <cx:catScaling gapWidth="1"/>
        <cx:tickLabels/>
      </cx:axis>
      <cx:axis id="1">
        <cx:valScaling max="10"/>
        <cx:majorTickMarks type="out"/>
        <cx:tickLabels/>
      </cx:axis>
    </cx:plotArea>
  </cx:chart>
  <cx:spPr>
    <a:solidFill>
      <a:schemeClr val="bg2"/>
    </a:solidFill>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Fordelign af sidetal </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Fordelign af sidetal </a:t>
          </a:r>
        </a:p>
      </cx:txPr>
    </cx:title>
    <cx:plotArea>
      <cx:plotAreaRegion>
        <cx:plotSurface>
          <cx:spPr>
            <a:solidFill>
              <a:schemeClr val="bg2"/>
            </a:solidFill>
          </cx:spPr>
        </cx:plotSurface>
        <cx:series layoutId="clusteredColumn" uniqueId="{1B18F339-4F21-44EB-8E51-BDBAF4A543D4}">
          <cx:dataId val="0"/>
          <cx:layoutPr>
            <cx:binning intervalClosed="r">
              <cx:binSize val="25"/>
            </cx:binning>
          </cx:layoutPr>
        </cx:series>
      </cx:plotAreaRegion>
      <cx:axis id="0">
        <cx:catScaling gapWidth="1"/>
        <cx:tickLabels/>
      </cx:axis>
      <cx:axis id="1">
        <cx:valScaling max="35"/>
        <cx:majorTickMarks type="out"/>
        <cx:tickLabels/>
      </cx:axis>
    </cx:plotArea>
  </cx:chart>
  <cx:spPr>
    <a:solidFill>
      <a:schemeClr val="bg2"/>
    </a:solidFill>
  </cx:spPr>
</cx: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trlProps/ctrlProp1.xml><?xml version="1.0" encoding="utf-8"?>
<formControlPr xmlns="http://schemas.microsoft.com/office/spreadsheetml/2009/9/main" objectType="Radio" checked="Checked" firstButton="1" fmlaLink="Regneark!$B$28"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hyperlink" Target="#'Samlet afkrydsningsskema'!A1"/><Relationship Id="rId2" Type="http://schemas.openxmlformats.org/officeDocument/2006/relationships/hyperlink" Target="#Analyse!A1"/><Relationship Id="rId1" Type="http://schemas.openxmlformats.org/officeDocument/2006/relationships/hyperlink" Target="#Svarprocent!A1"/><Relationship Id="rId6" Type="http://schemas.openxmlformats.org/officeDocument/2006/relationships/hyperlink" Target="#'Til- og ombygninger'!A1"/><Relationship Id="rId5" Type="http://schemas.openxmlformats.org/officeDocument/2006/relationships/hyperlink" Target="#R&#230;kkehuse!A1"/><Relationship Id="rId4" Type="http://schemas.openxmlformats.org/officeDocument/2006/relationships/hyperlink" Target="#'Fritliggende parcelhuse'!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Forside!A1"/></Relationships>
</file>

<file path=xl/drawings/_rels/drawing3.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image" Target="../media/image3.png"/><Relationship Id="rId7"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Forside!A1"/><Relationship Id="rId5" Type="http://schemas.openxmlformats.org/officeDocument/2006/relationships/image" Target="../media/image5.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1" Type="http://schemas.openxmlformats.org/officeDocument/2006/relationships/hyperlink" Target="#Forside!A1"/></Relationships>
</file>

<file path=xl/drawings/_rels/drawing5.xml.rels><?xml version="1.0" encoding="UTF-8" standalone="yes"?>
<Relationships xmlns="http://schemas.openxmlformats.org/package/2006/relationships"><Relationship Id="rId1" Type="http://schemas.openxmlformats.org/officeDocument/2006/relationships/hyperlink" Target="#Forside!A1"/></Relationships>
</file>

<file path=xl/drawings/_rels/drawing6.xml.rels><?xml version="1.0" encoding="UTF-8" standalone="yes"?>
<Relationships xmlns="http://schemas.openxmlformats.org/package/2006/relationships"><Relationship Id="rId1" Type="http://schemas.openxmlformats.org/officeDocument/2006/relationships/hyperlink" Target="#Forside!A1"/></Relationships>
</file>

<file path=xl/drawings/_rels/drawing7.xml.rels><?xml version="1.0" encoding="UTF-8" standalone="yes"?>
<Relationships xmlns="http://schemas.openxmlformats.org/package/2006/relationships"><Relationship Id="rId1" Type="http://schemas.openxmlformats.org/officeDocument/2006/relationships/hyperlink" Target="#Forside!A1"/></Relationships>
</file>

<file path=xl/drawings/_rels/drawing8.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 Id="rId4" Type="http://schemas.microsoft.com/office/2014/relationships/chartEx" Target="../charts/chartEx4.xml"/></Relationships>
</file>

<file path=xl/drawings/drawing1.xml><?xml version="1.0" encoding="utf-8"?>
<xdr:wsDr xmlns:xdr="http://schemas.openxmlformats.org/drawingml/2006/spreadsheetDrawing" xmlns:a="http://schemas.openxmlformats.org/drawingml/2006/main">
  <xdr:twoCellAnchor>
    <xdr:from>
      <xdr:col>0</xdr:col>
      <xdr:colOff>122464</xdr:colOff>
      <xdr:row>0</xdr:row>
      <xdr:rowOff>27214</xdr:rowOff>
    </xdr:from>
    <xdr:to>
      <xdr:col>20</xdr:col>
      <xdr:colOff>93889</xdr:colOff>
      <xdr:row>36</xdr:row>
      <xdr:rowOff>36739</xdr:rowOff>
    </xdr:to>
    <xdr:sp macro="" textlink="">
      <xdr:nvSpPr>
        <xdr:cNvPr id="6" name="TextBox 9">
          <a:extLst>
            <a:ext uri="{FF2B5EF4-FFF2-40B4-BE49-F238E27FC236}">
              <a16:creationId xmlns:a16="http://schemas.microsoft.com/office/drawing/2014/main" id="{00000000-0008-0000-0000-000006000000}"/>
            </a:ext>
          </a:extLst>
        </xdr:cNvPr>
        <xdr:cNvSpPr txBox="1">
          <a:spLocks/>
        </xdr:cNvSpPr>
      </xdr:nvSpPr>
      <xdr:spPr>
        <a:xfrm>
          <a:off x="122464" y="27214"/>
          <a:ext cx="12217854" cy="6867525"/>
        </a:xfrm>
        <a:prstGeom prst="roundRect">
          <a:avLst>
            <a:gd name="adj" fmla="val 4706"/>
          </a:avLst>
        </a:prstGeom>
        <a:solidFill>
          <a:srgbClr val="00B0F0"/>
        </a:solidFill>
        <a:ln w="28575">
          <a:noFill/>
        </a:ln>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i="0">
              <a:solidFill>
                <a:schemeClr val="bg1"/>
              </a:solidFill>
              <a:latin typeface="+mj-lt"/>
            </a:rPr>
            <a:t>Stikprøvekontrol</a:t>
          </a:r>
          <a:r>
            <a:rPr lang="da-DK" sz="2000" b="1" i="0" baseline="0">
              <a:solidFill>
                <a:schemeClr val="bg1"/>
              </a:solidFill>
              <a:latin typeface="+mj-lt"/>
            </a:rPr>
            <a:t> for opfyldelsen af Bygningsreglementet 2015</a:t>
          </a:r>
        </a:p>
      </xdr:txBody>
    </xdr:sp>
    <xdr:clientData/>
  </xdr:twoCellAnchor>
  <xdr:twoCellAnchor>
    <xdr:from>
      <xdr:col>0</xdr:col>
      <xdr:colOff>423182</xdr:colOff>
      <xdr:row>24</xdr:row>
      <xdr:rowOff>19050</xdr:rowOff>
    </xdr:from>
    <xdr:to>
      <xdr:col>9</xdr:col>
      <xdr:colOff>259015</xdr:colOff>
      <xdr:row>35</xdr:row>
      <xdr:rowOff>4362</xdr:rowOff>
    </xdr:to>
    <xdr:sp macro="" textlink="">
      <xdr:nvSpPr>
        <xdr:cNvPr id="2" name="TextBox 9">
          <a:extLst>
            <a:ext uri="{FF2B5EF4-FFF2-40B4-BE49-F238E27FC236}">
              <a16:creationId xmlns:a16="http://schemas.microsoft.com/office/drawing/2014/main" id="{00000000-0008-0000-0000-000002000000}"/>
            </a:ext>
          </a:extLst>
        </xdr:cNvPr>
        <xdr:cNvSpPr txBox="1">
          <a:spLocks/>
        </xdr:cNvSpPr>
      </xdr:nvSpPr>
      <xdr:spPr>
        <a:xfrm>
          <a:off x="423182" y="4591050"/>
          <a:ext cx="5346726" cy="2080812"/>
        </a:xfrm>
        <a:prstGeom prst="roundRect">
          <a:avLst>
            <a:gd name="adj" fmla="val 4706"/>
          </a:avLst>
        </a:prstGeom>
        <a:solidFill>
          <a:srgbClr val="00B0F0"/>
        </a:solidFill>
        <a:ln w="28575">
          <a:noFill/>
        </a:ln>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endParaRPr lang="da-DK" sz="1000" baseline="0">
            <a:solidFill>
              <a:schemeClr val="bg1"/>
            </a:solidFill>
            <a:latin typeface="+mj-lt"/>
          </a:endParaRPr>
        </a:p>
        <a:p>
          <a:pPr indent="-134937">
            <a:spcBef>
              <a:spcPts val="720"/>
            </a:spcBef>
          </a:pPr>
          <a:r>
            <a:rPr lang="da-DK" sz="1600" baseline="0">
              <a:solidFill>
                <a:schemeClr val="bg1"/>
              </a:solidFill>
              <a:latin typeface="+mj-lt"/>
            </a:rPr>
            <a:t>Emil Bjørn Ørnskov		Peter Andreas Norn</a:t>
          </a:r>
        </a:p>
        <a:p>
          <a:pPr indent="-134937">
            <a:spcBef>
              <a:spcPts val="720"/>
            </a:spcBef>
          </a:pPr>
          <a:r>
            <a:rPr lang="da-DK" sz="1600" baseline="0">
              <a:solidFill>
                <a:schemeClr val="bg1"/>
              </a:solidFill>
              <a:latin typeface="+mj-lt"/>
            </a:rPr>
            <a:t>Senior Consultant		Market Manager</a:t>
          </a:r>
        </a:p>
        <a:p>
          <a:pPr indent="-134937">
            <a:spcBef>
              <a:spcPts val="720"/>
            </a:spcBef>
          </a:pPr>
          <a:r>
            <a:rPr lang="da-DK" sz="1600" baseline="0">
              <a:solidFill>
                <a:schemeClr val="bg1"/>
              </a:solidFill>
              <a:latin typeface="+mj-lt"/>
            </a:rPr>
            <a:t>Tlf: 51612412			Tlf: 51615932 </a:t>
          </a:r>
        </a:p>
        <a:p>
          <a:pPr indent="-134937">
            <a:spcBef>
              <a:spcPts val="720"/>
            </a:spcBef>
          </a:pPr>
          <a:r>
            <a:rPr lang="da-DK" sz="1600" baseline="0">
              <a:solidFill>
                <a:schemeClr val="bg1"/>
              </a:solidFill>
              <a:latin typeface="+mj-lt"/>
            </a:rPr>
            <a:t>Email: ebor@ramboll.com	Email: pno@ramboll.com</a:t>
          </a:r>
        </a:p>
      </xdr:txBody>
    </xdr:sp>
    <xdr:clientData/>
  </xdr:twoCellAnchor>
  <xdr:twoCellAnchor>
    <xdr:from>
      <xdr:col>0</xdr:col>
      <xdr:colOff>460241</xdr:colOff>
      <xdr:row>4</xdr:row>
      <xdr:rowOff>39219</xdr:rowOff>
    </xdr:from>
    <xdr:to>
      <xdr:col>5</xdr:col>
      <xdr:colOff>266060</xdr:colOff>
      <xdr:row>23</xdr:row>
      <xdr:rowOff>109976</xdr:rowOff>
    </xdr:to>
    <xdr:sp macro="" textlink="">
      <xdr:nvSpPr>
        <xdr:cNvPr id="4" name="Rectangle: Rounded Corners 3">
          <a:extLst>
            <a:ext uri="{FF2B5EF4-FFF2-40B4-BE49-F238E27FC236}">
              <a16:creationId xmlns:a16="http://schemas.microsoft.com/office/drawing/2014/main" id="{00000000-0008-0000-0000-000004000000}"/>
            </a:ext>
          </a:extLst>
        </xdr:cNvPr>
        <xdr:cNvSpPr/>
      </xdr:nvSpPr>
      <xdr:spPr>
        <a:xfrm>
          <a:off x="460241" y="801219"/>
          <a:ext cx="2867426" cy="3690257"/>
        </a:xfrm>
        <a:prstGeom prst="roundRect">
          <a:avLst/>
        </a:prstGeom>
        <a:solidFill>
          <a:schemeClr val="bg1">
            <a:alpha val="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108857</xdr:colOff>
      <xdr:row>4</xdr:row>
      <xdr:rowOff>149678</xdr:rowOff>
    </xdr:from>
    <xdr:to>
      <xdr:col>5</xdr:col>
      <xdr:colOff>1</xdr:colOff>
      <xdr:row>6</xdr:row>
      <xdr:rowOff>149679</xdr:rowOff>
    </xdr:to>
    <xdr:sp macro="" textlink="">
      <xdr:nvSpPr>
        <xdr:cNvPr id="7" name="Rectangle: Rounded Corners 6">
          <a:extLst>
            <a:ext uri="{FF2B5EF4-FFF2-40B4-BE49-F238E27FC236}">
              <a16:creationId xmlns:a16="http://schemas.microsoft.com/office/drawing/2014/main" id="{00000000-0008-0000-0000-000007000000}"/>
            </a:ext>
          </a:extLst>
        </xdr:cNvPr>
        <xdr:cNvSpPr/>
      </xdr:nvSpPr>
      <xdr:spPr>
        <a:xfrm>
          <a:off x="721178" y="911678"/>
          <a:ext cx="2340430" cy="381001"/>
        </a:xfrm>
        <a:prstGeom prst="roundRect">
          <a:avLst/>
        </a:prstGeom>
        <a:solidFill>
          <a:srgbClr val="00B0F0"/>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a-DK" sz="2000" b="1">
              <a:solidFill>
                <a:schemeClr val="bg1"/>
              </a:solidFill>
            </a:rPr>
            <a:t>Indholdsfortegnelse</a:t>
          </a:r>
          <a:endParaRPr lang="da-DK" sz="1200" b="1">
            <a:solidFill>
              <a:schemeClr val="bg1"/>
            </a:solidFill>
          </a:endParaRPr>
        </a:p>
      </xdr:txBody>
    </xdr:sp>
    <xdr:clientData/>
  </xdr:twoCellAnchor>
  <xdr:twoCellAnchor>
    <xdr:from>
      <xdr:col>1</xdr:col>
      <xdr:colOff>164646</xdr:colOff>
      <xdr:row>7</xdr:row>
      <xdr:rowOff>70756</xdr:rowOff>
    </xdr:from>
    <xdr:to>
      <xdr:col>4</xdr:col>
      <xdr:colOff>583745</xdr:colOff>
      <xdr:row>9</xdr:row>
      <xdr:rowOff>13607</xdr:rowOff>
    </xdr:to>
    <xdr:sp macro="[0]!RectangleRoundedCorners7_Click" textlink="">
      <xdr:nvSpPr>
        <xdr:cNvPr id="8" name="Rectangle: Rounded Corners 7">
          <a:hlinkClick xmlns:r="http://schemas.openxmlformats.org/officeDocument/2006/relationships" r:id="rId1"/>
          <a:extLst>
            <a:ext uri="{FF2B5EF4-FFF2-40B4-BE49-F238E27FC236}">
              <a16:creationId xmlns:a16="http://schemas.microsoft.com/office/drawing/2014/main" id="{00000000-0008-0000-0000-000008000000}"/>
            </a:ext>
          </a:extLst>
        </xdr:cNvPr>
        <xdr:cNvSpPr/>
      </xdr:nvSpPr>
      <xdr:spPr>
        <a:xfrm>
          <a:off x="776967" y="1404256"/>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a:solidFill>
                <a:srgbClr val="00B0F0"/>
              </a:solidFill>
            </a:rPr>
            <a:t>Svarprocent</a:t>
          </a:r>
        </a:p>
      </xdr:txBody>
    </xdr:sp>
    <xdr:clientData/>
  </xdr:twoCellAnchor>
  <xdr:twoCellAnchor>
    <xdr:from>
      <xdr:col>17</xdr:col>
      <xdr:colOff>299358</xdr:colOff>
      <xdr:row>33</xdr:row>
      <xdr:rowOff>68035</xdr:rowOff>
    </xdr:from>
    <xdr:to>
      <xdr:col>19</xdr:col>
      <xdr:colOff>451758</xdr:colOff>
      <xdr:row>35</xdr:row>
      <xdr:rowOff>33399</xdr:rowOff>
    </xdr:to>
    <xdr:sp macro="" textlink="">
      <xdr:nvSpPr>
        <xdr:cNvPr id="9" name="Text Placeholder 4">
          <a:extLst>
            <a:ext uri="{FF2B5EF4-FFF2-40B4-BE49-F238E27FC236}">
              <a16:creationId xmlns:a16="http://schemas.microsoft.com/office/drawing/2014/main" id="{00000000-0008-0000-0000-000009000000}"/>
            </a:ext>
          </a:extLst>
        </xdr:cNvPr>
        <xdr:cNvSpPr>
          <a:spLocks noGrp="1"/>
        </xdr:cNvSpPr>
      </xdr:nvSpPr>
      <xdr:spPr bwMode="auto">
        <a:xfrm>
          <a:off x="10708822" y="6354535"/>
          <a:ext cx="1377043" cy="346364"/>
        </a:xfrm>
        <a:custGeom>
          <a:avLst/>
          <a:gdLst>
            <a:gd name="connsiteX0" fmla="*/ 10555461 w 20742935"/>
            <a:gd name="connsiteY0" fmla="*/ 2313797 h 4374000"/>
            <a:gd name="connsiteX1" fmla="*/ 11078393 w 20742935"/>
            <a:gd name="connsiteY1" fmla="*/ 2313797 h 4374000"/>
            <a:gd name="connsiteX2" fmla="*/ 11427013 w 20742935"/>
            <a:gd name="connsiteY2" fmla="*/ 2549249 h 4374000"/>
            <a:gd name="connsiteX3" fmla="*/ 11097761 w 20742935"/>
            <a:gd name="connsiteY3" fmla="*/ 2784701 h 4374000"/>
            <a:gd name="connsiteX4" fmla="*/ 10555461 w 20742935"/>
            <a:gd name="connsiteY4" fmla="*/ 2784701 h 4374000"/>
            <a:gd name="connsiteX5" fmla="*/ 10555461 w 20742935"/>
            <a:gd name="connsiteY5" fmla="*/ 2313797 h 4374000"/>
            <a:gd name="connsiteX6" fmla="*/ 5442357 w 20742935"/>
            <a:gd name="connsiteY6" fmla="*/ 1627063 h 4374000"/>
            <a:gd name="connsiteX7" fmla="*/ 5732875 w 20742935"/>
            <a:gd name="connsiteY7" fmla="*/ 2313797 h 4374000"/>
            <a:gd name="connsiteX8" fmla="*/ 5151840 w 20742935"/>
            <a:gd name="connsiteY8" fmla="*/ 2313797 h 4374000"/>
            <a:gd name="connsiteX9" fmla="*/ 2556552 w 20742935"/>
            <a:gd name="connsiteY9" fmla="*/ 1509337 h 4374000"/>
            <a:gd name="connsiteX10" fmla="*/ 3002012 w 20742935"/>
            <a:gd name="connsiteY10" fmla="*/ 1509337 h 4374000"/>
            <a:gd name="connsiteX11" fmla="*/ 3350633 w 20742935"/>
            <a:gd name="connsiteY11" fmla="*/ 1803652 h 4374000"/>
            <a:gd name="connsiteX12" fmla="*/ 3002012 w 20742935"/>
            <a:gd name="connsiteY12" fmla="*/ 2117588 h 4374000"/>
            <a:gd name="connsiteX13" fmla="*/ 2556552 w 20742935"/>
            <a:gd name="connsiteY13" fmla="*/ 2117588 h 4374000"/>
            <a:gd name="connsiteX14" fmla="*/ 2556552 w 20742935"/>
            <a:gd name="connsiteY14" fmla="*/ 1509337 h 4374000"/>
            <a:gd name="connsiteX15" fmla="*/ 10555461 w 20742935"/>
            <a:gd name="connsiteY15" fmla="*/ 1489716 h 4374000"/>
            <a:gd name="connsiteX16" fmla="*/ 11000921 w 20742935"/>
            <a:gd name="connsiteY16" fmla="*/ 1489716 h 4374000"/>
            <a:gd name="connsiteX17" fmla="*/ 11310807 w 20742935"/>
            <a:gd name="connsiteY17" fmla="*/ 1725168 h 4374000"/>
            <a:gd name="connsiteX18" fmla="*/ 10981553 w 20742935"/>
            <a:gd name="connsiteY18" fmla="*/ 1940999 h 4374000"/>
            <a:gd name="connsiteX19" fmla="*/ 10555461 w 20742935"/>
            <a:gd name="connsiteY19" fmla="*/ 1940999 h 4374000"/>
            <a:gd name="connsiteX20" fmla="*/ 10555461 w 20742935"/>
            <a:gd name="connsiteY20" fmla="*/ 1489716 h 4374000"/>
            <a:gd name="connsiteX21" fmla="*/ 10342417 w 20742935"/>
            <a:gd name="connsiteY21" fmla="*/ 1097297 h 4374000"/>
            <a:gd name="connsiteX22" fmla="*/ 10110001 w 20742935"/>
            <a:gd name="connsiteY22" fmla="*/ 1332749 h 4374000"/>
            <a:gd name="connsiteX23" fmla="*/ 10110001 w 20742935"/>
            <a:gd name="connsiteY23" fmla="*/ 2941669 h 4374000"/>
            <a:gd name="connsiteX24" fmla="*/ 10342417 w 20742935"/>
            <a:gd name="connsiteY24" fmla="*/ 3177120 h 4374000"/>
            <a:gd name="connsiteX25" fmla="*/ 11097761 w 20742935"/>
            <a:gd name="connsiteY25" fmla="*/ 3177120 h 4374000"/>
            <a:gd name="connsiteX26" fmla="*/ 11872473 w 20742935"/>
            <a:gd name="connsiteY26" fmla="*/ 2608112 h 4374000"/>
            <a:gd name="connsiteX27" fmla="*/ 11485117 w 20742935"/>
            <a:gd name="connsiteY27" fmla="*/ 2097967 h 4374000"/>
            <a:gd name="connsiteX28" fmla="*/ 11756267 w 20742935"/>
            <a:gd name="connsiteY28" fmla="*/ 1627063 h 4374000"/>
            <a:gd name="connsiteX29" fmla="*/ 11620693 w 20742935"/>
            <a:gd name="connsiteY29" fmla="*/ 1273886 h 4374000"/>
            <a:gd name="connsiteX30" fmla="*/ 11078393 w 20742935"/>
            <a:gd name="connsiteY30" fmla="*/ 1097297 h 4374000"/>
            <a:gd name="connsiteX31" fmla="*/ 2324139 w 20742935"/>
            <a:gd name="connsiteY31" fmla="*/ 1097297 h 4374000"/>
            <a:gd name="connsiteX32" fmla="*/ 2091725 w 20742935"/>
            <a:gd name="connsiteY32" fmla="*/ 1332749 h 4374000"/>
            <a:gd name="connsiteX33" fmla="*/ 2091725 w 20742935"/>
            <a:gd name="connsiteY33" fmla="*/ 2961290 h 4374000"/>
            <a:gd name="connsiteX34" fmla="*/ 2324139 w 20742935"/>
            <a:gd name="connsiteY34" fmla="*/ 3196741 h 4374000"/>
            <a:gd name="connsiteX35" fmla="*/ 2556552 w 20742935"/>
            <a:gd name="connsiteY35" fmla="*/ 2961290 h 4374000"/>
            <a:gd name="connsiteX36" fmla="*/ 2556552 w 20742935"/>
            <a:gd name="connsiteY36" fmla="*/ 2510007 h 4374000"/>
            <a:gd name="connsiteX37" fmla="*/ 2905173 w 20742935"/>
            <a:gd name="connsiteY37" fmla="*/ 2510007 h 4374000"/>
            <a:gd name="connsiteX38" fmla="*/ 3350633 w 20742935"/>
            <a:gd name="connsiteY38" fmla="*/ 3079016 h 4374000"/>
            <a:gd name="connsiteX39" fmla="*/ 3563679 w 20742935"/>
            <a:gd name="connsiteY39" fmla="*/ 3196741 h 4374000"/>
            <a:gd name="connsiteX40" fmla="*/ 3796093 w 20742935"/>
            <a:gd name="connsiteY40" fmla="*/ 2980911 h 4374000"/>
            <a:gd name="connsiteX41" fmla="*/ 3718621 w 20742935"/>
            <a:gd name="connsiteY41" fmla="*/ 2804322 h 4374000"/>
            <a:gd name="connsiteX42" fmla="*/ 3408736 w 20742935"/>
            <a:gd name="connsiteY42" fmla="*/ 2431523 h 4374000"/>
            <a:gd name="connsiteX43" fmla="*/ 3815461 w 20742935"/>
            <a:gd name="connsiteY43" fmla="*/ 1784031 h 4374000"/>
            <a:gd name="connsiteX44" fmla="*/ 3641150 w 20742935"/>
            <a:gd name="connsiteY44" fmla="*/ 1313128 h 4374000"/>
            <a:gd name="connsiteX45" fmla="*/ 3040748 w 20742935"/>
            <a:gd name="connsiteY45" fmla="*/ 1097297 h 4374000"/>
            <a:gd name="connsiteX46" fmla="*/ 2324139 w 20742935"/>
            <a:gd name="connsiteY46" fmla="*/ 1097297 h 4374000"/>
            <a:gd name="connsiteX47" fmla="*/ 17799025 w 20742935"/>
            <a:gd name="connsiteY47" fmla="*/ 1077676 h 4374000"/>
            <a:gd name="connsiteX48" fmla="*/ 17585981 w 20742935"/>
            <a:gd name="connsiteY48" fmla="*/ 1313128 h 4374000"/>
            <a:gd name="connsiteX49" fmla="*/ 17585981 w 20742935"/>
            <a:gd name="connsiteY49" fmla="*/ 2941669 h 4374000"/>
            <a:gd name="connsiteX50" fmla="*/ 17799025 w 20742935"/>
            <a:gd name="connsiteY50" fmla="*/ 3177120 h 4374000"/>
            <a:gd name="connsiteX51" fmla="*/ 18883625 w 20742935"/>
            <a:gd name="connsiteY51" fmla="*/ 3177120 h 4374000"/>
            <a:gd name="connsiteX52" fmla="*/ 19077301 w 20742935"/>
            <a:gd name="connsiteY52" fmla="*/ 2980911 h 4374000"/>
            <a:gd name="connsiteX53" fmla="*/ 18883625 w 20742935"/>
            <a:gd name="connsiteY53" fmla="*/ 2765080 h 4374000"/>
            <a:gd name="connsiteX54" fmla="*/ 18031441 w 20742935"/>
            <a:gd name="connsiteY54" fmla="*/ 2765080 h 4374000"/>
            <a:gd name="connsiteX55" fmla="*/ 18031441 w 20742935"/>
            <a:gd name="connsiteY55" fmla="*/ 1313128 h 4374000"/>
            <a:gd name="connsiteX56" fmla="*/ 17799025 w 20742935"/>
            <a:gd name="connsiteY56" fmla="*/ 1077676 h 4374000"/>
            <a:gd name="connsiteX57" fmla="*/ 15707301 w 20742935"/>
            <a:gd name="connsiteY57" fmla="*/ 1077676 h 4374000"/>
            <a:gd name="connsiteX58" fmla="*/ 15474889 w 20742935"/>
            <a:gd name="connsiteY58" fmla="*/ 1313128 h 4374000"/>
            <a:gd name="connsiteX59" fmla="*/ 15474889 w 20742935"/>
            <a:gd name="connsiteY59" fmla="*/ 2941669 h 4374000"/>
            <a:gd name="connsiteX60" fmla="*/ 15707301 w 20742935"/>
            <a:gd name="connsiteY60" fmla="*/ 3177120 h 4374000"/>
            <a:gd name="connsiteX61" fmla="*/ 16772533 w 20742935"/>
            <a:gd name="connsiteY61" fmla="*/ 3177120 h 4374000"/>
            <a:gd name="connsiteX62" fmla="*/ 16985577 w 20742935"/>
            <a:gd name="connsiteY62" fmla="*/ 2980911 h 4374000"/>
            <a:gd name="connsiteX63" fmla="*/ 16772533 w 20742935"/>
            <a:gd name="connsiteY63" fmla="*/ 2765080 h 4374000"/>
            <a:gd name="connsiteX64" fmla="*/ 15939717 w 20742935"/>
            <a:gd name="connsiteY64" fmla="*/ 2765080 h 4374000"/>
            <a:gd name="connsiteX65" fmla="*/ 15939717 w 20742935"/>
            <a:gd name="connsiteY65" fmla="*/ 1313128 h 4374000"/>
            <a:gd name="connsiteX66" fmla="*/ 15707301 w 20742935"/>
            <a:gd name="connsiteY66" fmla="*/ 1077676 h 4374000"/>
            <a:gd name="connsiteX67" fmla="*/ 7417875 w 20742935"/>
            <a:gd name="connsiteY67" fmla="*/ 1077676 h 4374000"/>
            <a:gd name="connsiteX68" fmla="*/ 7166093 w 20742935"/>
            <a:gd name="connsiteY68" fmla="*/ 1293507 h 4374000"/>
            <a:gd name="connsiteX69" fmla="*/ 7166093 w 20742935"/>
            <a:gd name="connsiteY69" fmla="*/ 2961290 h 4374000"/>
            <a:gd name="connsiteX70" fmla="*/ 7398507 w 20742935"/>
            <a:gd name="connsiteY70" fmla="*/ 3196741 h 4374000"/>
            <a:gd name="connsiteX71" fmla="*/ 7611553 w 20742935"/>
            <a:gd name="connsiteY71" fmla="*/ 2961290 h 4374000"/>
            <a:gd name="connsiteX72" fmla="*/ 7611553 w 20742935"/>
            <a:gd name="connsiteY72" fmla="*/ 1940999 h 4374000"/>
            <a:gd name="connsiteX73" fmla="*/ 7998909 w 20742935"/>
            <a:gd name="connsiteY73" fmla="*/ 2549249 h 4374000"/>
            <a:gd name="connsiteX74" fmla="*/ 8192589 w 20742935"/>
            <a:gd name="connsiteY74" fmla="*/ 2666975 h 4374000"/>
            <a:gd name="connsiteX75" fmla="*/ 8386265 w 20742935"/>
            <a:gd name="connsiteY75" fmla="*/ 2549249 h 4374000"/>
            <a:gd name="connsiteX76" fmla="*/ 8773621 w 20742935"/>
            <a:gd name="connsiteY76" fmla="*/ 1921378 h 4374000"/>
            <a:gd name="connsiteX77" fmla="*/ 8773621 w 20742935"/>
            <a:gd name="connsiteY77" fmla="*/ 2961290 h 4374000"/>
            <a:gd name="connsiteX78" fmla="*/ 9006037 w 20742935"/>
            <a:gd name="connsiteY78" fmla="*/ 3196741 h 4374000"/>
            <a:gd name="connsiteX79" fmla="*/ 9238449 w 20742935"/>
            <a:gd name="connsiteY79" fmla="*/ 2961290 h 4374000"/>
            <a:gd name="connsiteX80" fmla="*/ 9238449 w 20742935"/>
            <a:gd name="connsiteY80" fmla="*/ 1293507 h 4374000"/>
            <a:gd name="connsiteX81" fmla="*/ 8986669 w 20742935"/>
            <a:gd name="connsiteY81" fmla="*/ 1077676 h 4374000"/>
            <a:gd name="connsiteX82" fmla="*/ 8734887 w 20742935"/>
            <a:gd name="connsiteY82" fmla="*/ 1215023 h 4374000"/>
            <a:gd name="connsiteX83" fmla="*/ 8211955 w 20742935"/>
            <a:gd name="connsiteY83" fmla="*/ 2097967 h 4374000"/>
            <a:gd name="connsiteX84" fmla="*/ 7669657 w 20742935"/>
            <a:gd name="connsiteY84" fmla="*/ 1215023 h 4374000"/>
            <a:gd name="connsiteX85" fmla="*/ 7417875 w 20742935"/>
            <a:gd name="connsiteY85" fmla="*/ 1077676 h 4374000"/>
            <a:gd name="connsiteX86" fmla="*/ 5461725 w 20742935"/>
            <a:gd name="connsiteY86" fmla="*/ 1058055 h 4374000"/>
            <a:gd name="connsiteX87" fmla="*/ 5171208 w 20742935"/>
            <a:gd name="connsiteY87" fmla="*/ 1234644 h 4374000"/>
            <a:gd name="connsiteX88" fmla="*/ 4454599 w 20742935"/>
            <a:gd name="connsiteY88" fmla="*/ 2882806 h 4374000"/>
            <a:gd name="connsiteX89" fmla="*/ 4435231 w 20742935"/>
            <a:gd name="connsiteY89" fmla="*/ 3000532 h 4374000"/>
            <a:gd name="connsiteX90" fmla="*/ 4648277 w 20742935"/>
            <a:gd name="connsiteY90" fmla="*/ 3196741 h 4374000"/>
            <a:gd name="connsiteX91" fmla="*/ 4841955 w 20742935"/>
            <a:gd name="connsiteY91" fmla="*/ 3059395 h 4374000"/>
            <a:gd name="connsiteX92" fmla="*/ 4996897 w 20742935"/>
            <a:gd name="connsiteY92" fmla="*/ 2706217 h 4374000"/>
            <a:gd name="connsiteX93" fmla="*/ 5907185 w 20742935"/>
            <a:gd name="connsiteY93" fmla="*/ 2706217 h 4374000"/>
            <a:gd name="connsiteX94" fmla="*/ 6042760 w 20742935"/>
            <a:gd name="connsiteY94" fmla="*/ 3059395 h 4374000"/>
            <a:gd name="connsiteX95" fmla="*/ 6255805 w 20742935"/>
            <a:gd name="connsiteY95" fmla="*/ 3196741 h 4374000"/>
            <a:gd name="connsiteX96" fmla="*/ 6468853 w 20742935"/>
            <a:gd name="connsiteY96" fmla="*/ 3000532 h 4374000"/>
            <a:gd name="connsiteX97" fmla="*/ 6449485 w 20742935"/>
            <a:gd name="connsiteY97" fmla="*/ 2882806 h 4374000"/>
            <a:gd name="connsiteX98" fmla="*/ 5732875 w 20742935"/>
            <a:gd name="connsiteY98" fmla="*/ 1234644 h 4374000"/>
            <a:gd name="connsiteX99" fmla="*/ 5461725 w 20742935"/>
            <a:gd name="connsiteY99" fmla="*/ 1058055 h 4374000"/>
            <a:gd name="connsiteX100" fmla="*/ 847119 w 20742935"/>
            <a:gd name="connsiteY100" fmla="*/ 0 h 4374000"/>
            <a:gd name="connsiteX101" fmla="*/ 14021983 w 20742935"/>
            <a:gd name="connsiteY101" fmla="*/ 0 h 4374000"/>
            <a:gd name="connsiteX102" fmla="*/ 14021847 w 20742935"/>
            <a:gd name="connsiteY102" fmla="*/ 630 h 4374000"/>
            <a:gd name="connsiteX103" fmla="*/ 13789889 w 20742935"/>
            <a:gd name="connsiteY103" fmla="*/ 1077676 h 4374000"/>
            <a:gd name="connsiteX104" fmla="*/ 13615577 w 20742935"/>
            <a:gd name="connsiteY104" fmla="*/ 1058055 h 4374000"/>
            <a:gd name="connsiteX105" fmla="*/ 12511613 w 20742935"/>
            <a:gd name="connsiteY105" fmla="*/ 2137209 h 4374000"/>
            <a:gd name="connsiteX106" fmla="*/ 13596209 w 20742935"/>
            <a:gd name="connsiteY106" fmla="*/ 3216362 h 4374000"/>
            <a:gd name="connsiteX107" fmla="*/ 14700175 w 20742935"/>
            <a:gd name="connsiteY107" fmla="*/ 2137209 h 4374000"/>
            <a:gd name="connsiteX108" fmla="*/ 14583969 w 20742935"/>
            <a:gd name="connsiteY108" fmla="*/ 1646684 h 4374000"/>
            <a:gd name="connsiteX109" fmla="*/ 14196613 w 20742935"/>
            <a:gd name="connsiteY109" fmla="*/ 1940999 h 4374000"/>
            <a:gd name="connsiteX110" fmla="*/ 14235349 w 20742935"/>
            <a:gd name="connsiteY110" fmla="*/ 2137209 h 4374000"/>
            <a:gd name="connsiteX111" fmla="*/ 13615577 w 20742935"/>
            <a:gd name="connsiteY111" fmla="*/ 2784701 h 4374000"/>
            <a:gd name="connsiteX112" fmla="*/ 12976439 w 20742935"/>
            <a:gd name="connsiteY112" fmla="*/ 2137209 h 4374000"/>
            <a:gd name="connsiteX113" fmla="*/ 13596209 w 20742935"/>
            <a:gd name="connsiteY113" fmla="*/ 1489716 h 4374000"/>
            <a:gd name="connsiteX114" fmla="*/ 13693049 w 20742935"/>
            <a:gd name="connsiteY114" fmla="*/ 1489716 h 4374000"/>
            <a:gd name="connsiteX115" fmla="*/ 13518737 w 20742935"/>
            <a:gd name="connsiteY115" fmla="*/ 2274556 h 4374000"/>
            <a:gd name="connsiteX116" fmla="*/ 13576841 w 20742935"/>
            <a:gd name="connsiteY116" fmla="*/ 2313797 h 4374000"/>
            <a:gd name="connsiteX117" fmla="*/ 15302449 w 20742935"/>
            <a:gd name="connsiteY117" fmla="*/ 208867 h 4374000"/>
            <a:gd name="connsiteX118" fmla="*/ 15473677 w 20742935"/>
            <a:gd name="connsiteY118" fmla="*/ 0 h 4374000"/>
            <a:gd name="connsiteX119" fmla="*/ 19895817 w 20742935"/>
            <a:gd name="connsiteY119" fmla="*/ 0 h 4374000"/>
            <a:gd name="connsiteX120" fmla="*/ 20086775 w 20742935"/>
            <a:gd name="connsiteY120" fmla="*/ 11552 h 4374000"/>
            <a:gd name="connsiteX121" fmla="*/ 20739957 w 20742935"/>
            <a:gd name="connsiteY121" fmla="*/ 787481 h 4374000"/>
            <a:gd name="connsiteX122" fmla="*/ 20742935 w 20742935"/>
            <a:gd name="connsiteY122" fmla="*/ 901016 h 4374000"/>
            <a:gd name="connsiteX123" fmla="*/ 20742935 w 20742935"/>
            <a:gd name="connsiteY123" fmla="*/ 3471506 h 4374000"/>
            <a:gd name="connsiteX124" fmla="*/ 20739957 w 20742935"/>
            <a:gd name="connsiteY124" fmla="*/ 3585041 h 4374000"/>
            <a:gd name="connsiteX125" fmla="*/ 19871385 w 20742935"/>
            <a:gd name="connsiteY125" fmla="*/ 4374000 h 4374000"/>
            <a:gd name="connsiteX126" fmla="*/ 871552 w 20742935"/>
            <a:gd name="connsiteY126" fmla="*/ 4374000 h 4374000"/>
            <a:gd name="connsiteX127" fmla="*/ 0 w 20742935"/>
            <a:gd name="connsiteY127" fmla="*/ 3471435 h 4374000"/>
            <a:gd name="connsiteX128" fmla="*/ 0 w 20742935"/>
            <a:gd name="connsiteY128" fmla="*/ 901087 h 4374000"/>
            <a:gd name="connsiteX129" fmla="*/ 656161 w 20742935"/>
            <a:gd name="connsiteY129" fmla="*/ 11552 h 4374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Lst>
          <a:rect l="l" t="t" r="r" b="b"/>
          <a:pathLst>
            <a:path w="20742935" h="4374000">
              <a:moveTo>
                <a:pt x="10555461" y="2313797"/>
              </a:moveTo>
              <a:cubicBezTo>
                <a:pt x="10555461" y="2313797"/>
                <a:pt x="10555461" y="2313797"/>
                <a:pt x="11078393" y="2313797"/>
              </a:cubicBezTo>
              <a:cubicBezTo>
                <a:pt x="11310807" y="2313797"/>
                <a:pt x="11427013" y="2411902"/>
                <a:pt x="11427013" y="2549249"/>
              </a:cubicBezTo>
              <a:cubicBezTo>
                <a:pt x="11427013" y="2706217"/>
                <a:pt x="11291439" y="2784701"/>
                <a:pt x="11097761" y="2784701"/>
              </a:cubicBezTo>
              <a:cubicBezTo>
                <a:pt x="11097761" y="2784701"/>
                <a:pt x="11097761" y="2784701"/>
                <a:pt x="10555461" y="2784701"/>
              </a:cubicBezTo>
              <a:cubicBezTo>
                <a:pt x="10555461" y="2784701"/>
                <a:pt x="10555461" y="2784701"/>
                <a:pt x="10555461" y="2313797"/>
              </a:cubicBezTo>
              <a:close/>
              <a:moveTo>
                <a:pt x="5442357" y="1627063"/>
              </a:moveTo>
              <a:cubicBezTo>
                <a:pt x="5442357" y="1627063"/>
                <a:pt x="5442357" y="1627063"/>
                <a:pt x="5732875" y="2313797"/>
              </a:cubicBezTo>
              <a:cubicBezTo>
                <a:pt x="5732875" y="2313797"/>
                <a:pt x="5732875" y="2313797"/>
                <a:pt x="5151840" y="2313797"/>
              </a:cubicBezTo>
              <a:close/>
              <a:moveTo>
                <a:pt x="2556552" y="1509337"/>
              </a:moveTo>
              <a:cubicBezTo>
                <a:pt x="2556552" y="1509337"/>
                <a:pt x="2556552" y="1509337"/>
                <a:pt x="3002012" y="1509337"/>
              </a:cubicBezTo>
              <a:cubicBezTo>
                <a:pt x="3215058" y="1509337"/>
                <a:pt x="3350633" y="1607442"/>
                <a:pt x="3350633" y="1803652"/>
              </a:cubicBezTo>
              <a:cubicBezTo>
                <a:pt x="3350633" y="1980241"/>
                <a:pt x="3234426" y="2117588"/>
                <a:pt x="3002012" y="2117588"/>
              </a:cubicBezTo>
              <a:cubicBezTo>
                <a:pt x="3002012" y="2117588"/>
                <a:pt x="3002012" y="2117588"/>
                <a:pt x="2556552" y="2117588"/>
              </a:cubicBezTo>
              <a:cubicBezTo>
                <a:pt x="2556552" y="2117588"/>
                <a:pt x="2556552" y="2117588"/>
                <a:pt x="2556552" y="1509337"/>
              </a:cubicBezTo>
              <a:close/>
              <a:moveTo>
                <a:pt x="10555461" y="1489716"/>
              </a:moveTo>
              <a:cubicBezTo>
                <a:pt x="10555461" y="1489716"/>
                <a:pt x="10555461" y="1489716"/>
                <a:pt x="11000921" y="1489716"/>
              </a:cubicBezTo>
              <a:cubicBezTo>
                <a:pt x="11194601" y="1489716"/>
                <a:pt x="11310807" y="1568200"/>
                <a:pt x="11310807" y="1725168"/>
              </a:cubicBezTo>
              <a:cubicBezTo>
                <a:pt x="11310807" y="1882136"/>
                <a:pt x="11175233" y="1940999"/>
                <a:pt x="10981553" y="1940999"/>
              </a:cubicBezTo>
              <a:cubicBezTo>
                <a:pt x="10981553" y="1940999"/>
                <a:pt x="10981553" y="1940999"/>
                <a:pt x="10555461" y="1940999"/>
              </a:cubicBezTo>
              <a:cubicBezTo>
                <a:pt x="10555461" y="1940999"/>
                <a:pt x="10555461" y="1940999"/>
                <a:pt x="10555461" y="1489716"/>
              </a:cubicBezTo>
              <a:close/>
              <a:moveTo>
                <a:pt x="10342417" y="1097297"/>
              </a:moveTo>
              <a:cubicBezTo>
                <a:pt x="10206841" y="1097297"/>
                <a:pt x="10110001" y="1175781"/>
                <a:pt x="10110001" y="1332749"/>
              </a:cubicBezTo>
              <a:cubicBezTo>
                <a:pt x="10110001" y="1332749"/>
                <a:pt x="10110001" y="1332749"/>
                <a:pt x="10110001" y="2941669"/>
              </a:cubicBezTo>
              <a:cubicBezTo>
                <a:pt x="10110001" y="3098637"/>
                <a:pt x="10206841" y="3177120"/>
                <a:pt x="10342417" y="3177120"/>
              </a:cubicBezTo>
              <a:cubicBezTo>
                <a:pt x="10342417" y="3177120"/>
                <a:pt x="10342417" y="3177120"/>
                <a:pt x="11097761" y="3177120"/>
              </a:cubicBezTo>
              <a:cubicBezTo>
                <a:pt x="11562589" y="3177120"/>
                <a:pt x="11872473" y="3000532"/>
                <a:pt x="11872473" y="2608112"/>
              </a:cubicBezTo>
              <a:cubicBezTo>
                <a:pt x="11872473" y="2313797"/>
                <a:pt x="11717531" y="2176451"/>
                <a:pt x="11485117" y="2097967"/>
              </a:cubicBezTo>
              <a:cubicBezTo>
                <a:pt x="11640061" y="1999862"/>
                <a:pt x="11756267" y="1882136"/>
                <a:pt x="11756267" y="1627063"/>
              </a:cubicBezTo>
              <a:cubicBezTo>
                <a:pt x="11756267" y="1489716"/>
                <a:pt x="11717531" y="1371991"/>
                <a:pt x="11620693" y="1273886"/>
              </a:cubicBezTo>
              <a:cubicBezTo>
                <a:pt x="11504485" y="1156160"/>
                <a:pt x="11310807" y="1097297"/>
                <a:pt x="11078393" y="1097297"/>
              </a:cubicBezTo>
              <a:close/>
              <a:moveTo>
                <a:pt x="2324139" y="1097297"/>
              </a:moveTo>
              <a:cubicBezTo>
                <a:pt x="2188564" y="1097297"/>
                <a:pt x="2091725" y="1175781"/>
                <a:pt x="2091725" y="1332749"/>
              </a:cubicBezTo>
              <a:lnTo>
                <a:pt x="2091725" y="2961290"/>
              </a:lnTo>
              <a:cubicBezTo>
                <a:pt x="2091725" y="3118258"/>
                <a:pt x="2188564" y="3196741"/>
                <a:pt x="2324139" y="3196741"/>
              </a:cubicBezTo>
              <a:cubicBezTo>
                <a:pt x="2459713" y="3196741"/>
                <a:pt x="2556552" y="3118258"/>
                <a:pt x="2556552" y="2961290"/>
              </a:cubicBezTo>
              <a:cubicBezTo>
                <a:pt x="2556552" y="2961290"/>
                <a:pt x="2556552" y="2961290"/>
                <a:pt x="2556552" y="2510007"/>
              </a:cubicBezTo>
              <a:cubicBezTo>
                <a:pt x="2556552" y="2510007"/>
                <a:pt x="2556552" y="2510007"/>
                <a:pt x="2905173" y="2510007"/>
              </a:cubicBezTo>
              <a:cubicBezTo>
                <a:pt x="2905173" y="2510007"/>
                <a:pt x="2905173" y="2510007"/>
                <a:pt x="3350633" y="3079016"/>
              </a:cubicBezTo>
              <a:cubicBezTo>
                <a:pt x="3408736" y="3157500"/>
                <a:pt x="3466840" y="3196741"/>
                <a:pt x="3563679" y="3196741"/>
              </a:cubicBezTo>
              <a:cubicBezTo>
                <a:pt x="3679886" y="3196741"/>
                <a:pt x="3796093" y="3098637"/>
                <a:pt x="3796093" y="2980911"/>
              </a:cubicBezTo>
              <a:cubicBezTo>
                <a:pt x="3796093" y="2902427"/>
                <a:pt x="3757357" y="2863185"/>
                <a:pt x="3718621" y="2804322"/>
              </a:cubicBezTo>
              <a:cubicBezTo>
                <a:pt x="3718621" y="2804322"/>
                <a:pt x="3718621" y="2804322"/>
                <a:pt x="3408736" y="2431523"/>
              </a:cubicBezTo>
              <a:cubicBezTo>
                <a:pt x="3660518" y="2313797"/>
                <a:pt x="3815461" y="2117588"/>
                <a:pt x="3815461" y="1784031"/>
              </a:cubicBezTo>
              <a:cubicBezTo>
                <a:pt x="3815461" y="1587821"/>
                <a:pt x="3757357" y="1430854"/>
                <a:pt x="3641150" y="1313128"/>
              </a:cubicBezTo>
              <a:cubicBezTo>
                <a:pt x="3505575" y="1175781"/>
                <a:pt x="3311897" y="1097297"/>
                <a:pt x="3040748" y="1097297"/>
              </a:cubicBezTo>
              <a:cubicBezTo>
                <a:pt x="3040748" y="1097297"/>
                <a:pt x="3040748" y="1097297"/>
                <a:pt x="2324139" y="1097297"/>
              </a:cubicBezTo>
              <a:close/>
              <a:moveTo>
                <a:pt x="17799025" y="1077676"/>
              </a:moveTo>
              <a:cubicBezTo>
                <a:pt x="17682821" y="1077676"/>
                <a:pt x="17585981" y="1156160"/>
                <a:pt x="17585981" y="1313128"/>
              </a:cubicBezTo>
              <a:cubicBezTo>
                <a:pt x="17585981" y="1313128"/>
                <a:pt x="17585981" y="1313128"/>
                <a:pt x="17585981" y="2941669"/>
              </a:cubicBezTo>
              <a:cubicBezTo>
                <a:pt x="17585981" y="3098637"/>
                <a:pt x="17682821" y="3177120"/>
                <a:pt x="17799025" y="3177120"/>
              </a:cubicBezTo>
              <a:lnTo>
                <a:pt x="18883625" y="3177120"/>
              </a:lnTo>
              <a:cubicBezTo>
                <a:pt x="18999833" y="3177120"/>
                <a:pt x="19077301" y="3098637"/>
                <a:pt x="19077301" y="2980911"/>
              </a:cubicBezTo>
              <a:cubicBezTo>
                <a:pt x="19077301" y="2843564"/>
                <a:pt x="18999833" y="2765080"/>
                <a:pt x="18883625" y="2765080"/>
              </a:cubicBezTo>
              <a:cubicBezTo>
                <a:pt x="18883625" y="2765080"/>
                <a:pt x="18883625" y="2765080"/>
                <a:pt x="18031441" y="2765080"/>
              </a:cubicBezTo>
              <a:cubicBezTo>
                <a:pt x="18031441" y="2765080"/>
                <a:pt x="18031441" y="2765080"/>
                <a:pt x="18031441" y="1313128"/>
              </a:cubicBezTo>
              <a:cubicBezTo>
                <a:pt x="18031441" y="1156160"/>
                <a:pt x="17934601" y="1077676"/>
                <a:pt x="17799025" y="1077676"/>
              </a:cubicBezTo>
              <a:close/>
              <a:moveTo>
                <a:pt x="15707301" y="1077676"/>
              </a:moveTo>
              <a:cubicBezTo>
                <a:pt x="15571727" y="1077676"/>
                <a:pt x="15474889" y="1156160"/>
                <a:pt x="15474889" y="1313128"/>
              </a:cubicBezTo>
              <a:cubicBezTo>
                <a:pt x="15474889" y="1313128"/>
                <a:pt x="15474889" y="1313128"/>
                <a:pt x="15474889" y="2941669"/>
              </a:cubicBezTo>
              <a:cubicBezTo>
                <a:pt x="15474889" y="3098637"/>
                <a:pt x="15571727" y="3177120"/>
                <a:pt x="15707301" y="3177120"/>
              </a:cubicBezTo>
              <a:lnTo>
                <a:pt x="16772533" y="3177120"/>
              </a:lnTo>
              <a:cubicBezTo>
                <a:pt x="16888737" y="3177120"/>
                <a:pt x="16985577" y="3098637"/>
                <a:pt x="16985577" y="2980911"/>
              </a:cubicBezTo>
              <a:cubicBezTo>
                <a:pt x="16985577" y="2843564"/>
                <a:pt x="16888737" y="2765080"/>
                <a:pt x="16772533" y="2765080"/>
              </a:cubicBezTo>
              <a:cubicBezTo>
                <a:pt x="16772533" y="2765080"/>
                <a:pt x="16772533" y="2765080"/>
                <a:pt x="15939717" y="2765080"/>
              </a:cubicBezTo>
              <a:cubicBezTo>
                <a:pt x="15939717" y="2765080"/>
                <a:pt x="15939717" y="2765080"/>
                <a:pt x="15939717" y="1313128"/>
              </a:cubicBezTo>
              <a:cubicBezTo>
                <a:pt x="15939717" y="1156160"/>
                <a:pt x="15842877" y="1077676"/>
                <a:pt x="15707301" y="1077676"/>
              </a:cubicBezTo>
              <a:close/>
              <a:moveTo>
                <a:pt x="7417875" y="1077676"/>
              </a:moveTo>
              <a:cubicBezTo>
                <a:pt x="7301669" y="1077676"/>
                <a:pt x="7166093" y="1156160"/>
                <a:pt x="7166093" y="1293507"/>
              </a:cubicBezTo>
              <a:cubicBezTo>
                <a:pt x="7166093" y="1293507"/>
                <a:pt x="7166093" y="1293507"/>
                <a:pt x="7166093" y="2961290"/>
              </a:cubicBezTo>
              <a:cubicBezTo>
                <a:pt x="7166093" y="3118258"/>
                <a:pt x="7262933" y="3196741"/>
                <a:pt x="7398507" y="3196741"/>
              </a:cubicBezTo>
              <a:cubicBezTo>
                <a:pt x="7514713" y="3196741"/>
                <a:pt x="7611553" y="3118258"/>
                <a:pt x="7611553" y="2961290"/>
              </a:cubicBezTo>
              <a:cubicBezTo>
                <a:pt x="7611553" y="2961290"/>
                <a:pt x="7611553" y="2961290"/>
                <a:pt x="7611553" y="1940999"/>
              </a:cubicBezTo>
              <a:cubicBezTo>
                <a:pt x="7611553" y="1940999"/>
                <a:pt x="7611553" y="1940999"/>
                <a:pt x="7998909" y="2549249"/>
              </a:cubicBezTo>
              <a:cubicBezTo>
                <a:pt x="8057013" y="2627733"/>
                <a:pt x="8115117" y="2666975"/>
                <a:pt x="8192589" y="2666975"/>
              </a:cubicBezTo>
              <a:cubicBezTo>
                <a:pt x="8289427" y="2666975"/>
                <a:pt x="8347531" y="2627733"/>
                <a:pt x="8386265" y="2549249"/>
              </a:cubicBezTo>
              <a:cubicBezTo>
                <a:pt x="8386265" y="2549249"/>
                <a:pt x="8386265" y="2549249"/>
                <a:pt x="8773621" y="1921378"/>
              </a:cubicBezTo>
              <a:cubicBezTo>
                <a:pt x="8773621" y="1921378"/>
                <a:pt x="8773621" y="1921378"/>
                <a:pt x="8773621" y="2961290"/>
              </a:cubicBezTo>
              <a:cubicBezTo>
                <a:pt x="8773621" y="3118258"/>
                <a:pt x="8870461" y="3196741"/>
                <a:pt x="9006037" y="3196741"/>
              </a:cubicBezTo>
              <a:cubicBezTo>
                <a:pt x="9141611" y="3196741"/>
                <a:pt x="9238449" y="3118258"/>
                <a:pt x="9238449" y="2961290"/>
              </a:cubicBezTo>
              <a:lnTo>
                <a:pt x="9238449" y="1293507"/>
              </a:lnTo>
              <a:cubicBezTo>
                <a:pt x="9238449" y="1156160"/>
                <a:pt x="9102875" y="1077676"/>
                <a:pt x="8986669" y="1077676"/>
              </a:cubicBezTo>
              <a:cubicBezTo>
                <a:pt x="8870461" y="1077676"/>
                <a:pt x="8792989" y="1116918"/>
                <a:pt x="8734887" y="1215023"/>
              </a:cubicBezTo>
              <a:cubicBezTo>
                <a:pt x="8734887" y="1215023"/>
                <a:pt x="8734887" y="1215023"/>
                <a:pt x="8211955" y="2097967"/>
              </a:cubicBezTo>
              <a:cubicBezTo>
                <a:pt x="8211955" y="2097967"/>
                <a:pt x="8211955" y="2097967"/>
                <a:pt x="7669657" y="1215023"/>
              </a:cubicBezTo>
              <a:cubicBezTo>
                <a:pt x="7611553" y="1116918"/>
                <a:pt x="7534081" y="1077676"/>
                <a:pt x="7417875" y="1077676"/>
              </a:cubicBezTo>
              <a:close/>
              <a:moveTo>
                <a:pt x="5461725" y="1058055"/>
              </a:moveTo>
              <a:cubicBezTo>
                <a:pt x="5306783" y="1058055"/>
                <a:pt x="5229311" y="1136539"/>
                <a:pt x="5171208" y="1234644"/>
              </a:cubicBezTo>
              <a:cubicBezTo>
                <a:pt x="5171208" y="1234644"/>
                <a:pt x="5171208" y="1234644"/>
                <a:pt x="4454599" y="2882806"/>
              </a:cubicBezTo>
              <a:cubicBezTo>
                <a:pt x="4435231" y="2922048"/>
                <a:pt x="4435231" y="2961290"/>
                <a:pt x="4435231" y="3000532"/>
              </a:cubicBezTo>
              <a:cubicBezTo>
                <a:pt x="4435231" y="3118258"/>
                <a:pt x="4532070" y="3196741"/>
                <a:pt x="4648277" y="3196741"/>
              </a:cubicBezTo>
              <a:cubicBezTo>
                <a:pt x="4745116" y="3196741"/>
                <a:pt x="4803219" y="3157500"/>
                <a:pt x="4841955" y="3059395"/>
              </a:cubicBezTo>
              <a:cubicBezTo>
                <a:pt x="4841955" y="3059395"/>
                <a:pt x="4841955" y="3059395"/>
                <a:pt x="4996897" y="2706217"/>
              </a:cubicBezTo>
              <a:cubicBezTo>
                <a:pt x="4996897" y="2706217"/>
                <a:pt x="4996897" y="2706217"/>
                <a:pt x="5907185" y="2706217"/>
              </a:cubicBezTo>
              <a:lnTo>
                <a:pt x="6042760" y="3059395"/>
              </a:lnTo>
              <a:cubicBezTo>
                <a:pt x="6081495" y="3157500"/>
                <a:pt x="6158967" y="3196741"/>
                <a:pt x="6255805" y="3196741"/>
              </a:cubicBezTo>
              <a:cubicBezTo>
                <a:pt x="6372013" y="3196741"/>
                <a:pt x="6468853" y="3118258"/>
                <a:pt x="6468853" y="3000532"/>
              </a:cubicBezTo>
              <a:cubicBezTo>
                <a:pt x="6468853" y="2961290"/>
                <a:pt x="6468853" y="2922048"/>
                <a:pt x="6449485" y="2882806"/>
              </a:cubicBezTo>
              <a:cubicBezTo>
                <a:pt x="6449485" y="2882806"/>
                <a:pt x="6449485" y="2882806"/>
                <a:pt x="5732875" y="1234644"/>
              </a:cubicBezTo>
              <a:cubicBezTo>
                <a:pt x="5674771" y="1136539"/>
                <a:pt x="5597300" y="1058055"/>
                <a:pt x="5461725" y="1058055"/>
              </a:cubicBezTo>
              <a:close/>
              <a:moveTo>
                <a:pt x="847119" y="0"/>
              </a:moveTo>
              <a:lnTo>
                <a:pt x="14021983" y="0"/>
              </a:lnTo>
              <a:lnTo>
                <a:pt x="14021847" y="630"/>
              </a:lnTo>
              <a:cubicBezTo>
                <a:pt x="14018669" y="15384"/>
                <a:pt x="13993249" y="133416"/>
                <a:pt x="13789889" y="1077676"/>
              </a:cubicBezTo>
              <a:cubicBezTo>
                <a:pt x="13731785" y="1058055"/>
                <a:pt x="13673681" y="1058055"/>
                <a:pt x="13615577" y="1058055"/>
              </a:cubicBezTo>
              <a:cubicBezTo>
                <a:pt x="12976439" y="1058055"/>
                <a:pt x="12511613" y="1548579"/>
                <a:pt x="12511613" y="2137209"/>
              </a:cubicBezTo>
              <a:cubicBezTo>
                <a:pt x="12511613" y="2745459"/>
                <a:pt x="12957071" y="3216362"/>
                <a:pt x="13596209" y="3216362"/>
              </a:cubicBezTo>
              <a:cubicBezTo>
                <a:pt x="14235349" y="3216362"/>
                <a:pt x="14700175" y="2725838"/>
                <a:pt x="14700175" y="2137209"/>
              </a:cubicBezTo>
              <a:cubicBezTo>
                <a:pt x="14700175" y="1960620"/>
                <a:pt x="14661441" y="1784031"/>
                <a:pt x="14583969" y="1646684"/>
              </a:cubicBezTo>
              <a:cubicBezTo>
                <a:pt x="14583969" y="1646684"/>
                <a:pt x="14583969" y="1646684"/>
                <a:pt x="14196613" y="1940999"/>
              </a:cubicBezTo>
              <a:cubicBezTo>
                <a:pt x="14215981" y="1999862"/>
                <a:pt x="14235349" y="2078346"/>
                <a:pt x="14235349" y="2137209"/>
              </a:cubicBezTo>
              <a:cubicBezTo>
                <a:pt x="14235349" y="2510007"/>
                <a:pt x="13983565" y="2784701"/>
                <a:pt x="13615577" y="2784701"/>
              </a:cubicBezTo>
              <a:cubicBezTo>
                <a:pt x="13247589" y="2784701"/>
                <a:pt x="12976439" y="2490386"/>
                <a:pt x="12976439" y="2137209"/>
              </a:cubicBezTo>
              <a:cubicBezTo>
                <a:pt x="12976439" y="1784031"/>
                <a:pt x="13228221" y="1489716"/>
                <a:pt x="13596209" y="1489716"/>
              </a:cubicBezTo>
              <a:cubicBezTo>
                <a:pt x="13634945" y="1489716"/>
                <a:pt x="13654313" y="1489716"/>
                <a:pt x="13693049" y="1489716"/>
              </a:cubicBezTo>
              <a:cubicBezTo>
                <a:pt x="13693049" y="1489716"/>
                <a:pt x="13693049" y="1489716"/>
                <a:pt x="13518737" y="2274556"/>
              </a:cubicBezTo>
              <a:cubicBezTo>
                <a:pt x="13518737" y="2274556"/>
                <a:pt x="13518737" y="2274556"/>
                <a:pt x="13576841" y="2313797"/>
              </a:cubicBezTo>
              <a:cubicBezTo>
                <a:pt x="13576841" y="2313797"/>
                <a:pt x="13576841" y="2313797"/>
                <a:pt x="15302449" y="208867"/>
              </a:cubicBezTo>
              <a:lnTo>
                <a:pt x="15473677" y="0"/>
              </a:lnTo>
              <a:lnTo>
                <a:pt x="19895817" y="0"/>
              </a:lnTo>
              <a:lnTo>
                <a:pt x="20086775" y="11552"/>
              </a:lnTo>
              <a:cubicBezTo>
                <a:pt x="20517065" y="68345"/>
                <a:pt x="20714017" y="312956"/>
                <a:pt x="20739957" y="787481"/>
              </a:cubicBezTo>
              <a:lnTo>
                <a:pt x="20742935" y="901016"/>
              </a:lnTo>
              <a:lnTo>
                <a:pt x="20742935" y="3471506"/>
              </a:lnTo>
              <a:lnTo>
                <a:pt x="20739957" y="3585041"/>
              </a:lnTo>
              <a:cubicBezTo>
                <a:pt x="20710027" y="4132570"/>
                <a:pt x="20452417" y="4374000"/>
                <a:pt x="19871385" y="4374000"/>
              </a:cubicBezTo>
              <a:lnTo>
                <a:pt x="871552" y="4374000"/>
              </a:lnTo>
              <a:cubicBezTo>
                <a:pt x="251782" y="4374000"/>
                <a:pt x="0" y="4099306"/>
                <a:pt x="0" y="3471435"/>
              </a:cubicBezTo>
              <a:cubicBezTo>
                <a:pt x="0" y="3471435"/>
                <a:pt x="0" y="3471435"/>
                <a:pt x="0" y="901087"/>
              </a:cubicBezTo>
              <a:cubicBezTo>
                <a:pt x="0" y="351700"/>
                <a:pt x="192771" y="72714"/>
                <a:pt x="656161" y="11552"/>
              </a:cubicBezTo>
              <a:close/>
            </a:path>
          </a:pathLst>
        </a:custGeom>
        <a:solidFill>
          <a:schemeClr val="bg1"/>
        </a:solidFill>
        <a:ln w="9525">
          <a:noFill/>
          <a:miter lim="800000"/>
          <a:headEnd/>
          <a:tailEnd/>
        </a:ln>
        <a:effectLst/>
      </xdr:spPr>
      <xdr:txBody>
        <a:bodyPr vert="horz" wrap="square" lIns="0" tIns="0" rIns="0" bIns="0" numCol="1" anchor="t" anchorCtr="0" compatLnSpc="1">
          <a:prstTxWarp prst="textNoShape">
            <a:avLst/>
          </a:prstTxWarp>
          <a:noAutofit/>
        </a:bodyPr>
        <a:lstStyle>
          <a:lvl1pPr marL="0" indent="0" algn="l" defTabSz="457189" rtl="0" eaLnBrk="1" fontAlgn="base" hangingPunct="1">
            <a:lnSpc>
              <a:spcPct val="100000"/>
            </a:lnSpc>
            <a:spcBef>
              <a:spcPct val="0"/>
            </a:spcBef>
            <a:spcAft>
              <a:spcPts val="1200"/>
            </a:spcAft>
            <a:buFont typeface="Verdana" pitchFamily="34" charset="0"/>
            <a:buNone/>
            <a:defRPr sz="100" kern="1200" spc="-50" baseline="0">
              <a:noFill/>
              <a:latin typeface="Verdana"/>
              <a:ea typeface="Verdana" pitchFamily="34" charset="0"/>
              <a:cs typeface="Verdana" pitchFamily="34" charset="0"/>
            </a:defRPr>
          </a:lvl1pPr>
          <a:lvl2pPr marL="648000" indent="-252000" algn="l" defTabSz="457189" rtl="0" eaLnBrk="1" fontAlgn="base" hangingPunct="1">
            <a:lnSpc>
              <a:spcPct val="100000"/>
            </a:lnSpc>
            <a:spcBef>
              <a:spcPct val="0"/>
            </a:spcBef>
            <a:spcAft>
              <a:spcPts val="1200"/>
            </a:spcAft>
            <a:buFont typeface="Verdana" pitchFamily="34" charset="0"/>
            <a:buChar char="•"/>
            <a:defRPr sz="1600" kern="1200" spc="-50" baseline="0">
              <a:noFill/>
              <a:latin typeface="Verdana"/>
              <a:ea typeface="Verdana" pitchFamily="34" charset="0"/>
              <a:cs typeface="+mn-cs"/>
            </a:defRPr>
          </a:lvl2pPr>
          <a:lvl3pPr marL="979200" indent="-252000" algn="l" defTabSz="457189" rtl="0" eaLnBrk="1" fontAlgn="base" hangingPunct="1">
            <a:lnSpc>
              <a:spcPct val="100000"/>
            </a:lnSpc>
            <a:spcBef>
              <a:spcPct val="0"/>
            </a:spcBef>
            <a:spcAft>
              <a:spcPts val="1200"/>
            </a:spcAft>
            <a:buFont typeface="Verdana" pitchFamily="34" charset="0"/>
            <a:buChar char="•"/>
            <a:defRPr sz="1400" kern="1200" spc="-50" baseline="0">
              <a:noFill/>
              <a:latin typeface="Verdana"/>
              <a:ea typeface="Verdana" pitchFamily="34" charset="0"/>
              <a:cs typeface="+mn-cs"/>
            </a:defRPr>
          </a:lvl3pPr>
          <a:lvl4pPr marL="0" indent="0" algn="l" defTabSz="457189" rtl="0" eaLnBrk="1" fontAlgn="base" hangingPunct="1">
            <a:lnSpc>
              <a:spcPct val="100000"/>
            </a:lnSpc>
            <a:spcBef>
              <a:spcPct val="0"/>
            </a:spcBef>
            <a:spcAft>
              <a:spcPts val="1200"/>
            </a:spcAft>
            <a:buFont typeface="Arial" panose="020B0604020202020204" pitchFamily="34" charset="0"/>
            <a:buChar char="​"/>
            <a:defRPr sz="1800" kern="1200" spc="-50" baseline="0">
              <a:noFill/>
              <a:latin typeface="Verdana"/>
              <a:ea typeface="Verdana" pitchFamily="34" charset="0"/>
              <a:cs typeface="+mn-cs"/>
            </a:defRPr>
          </a:lvl4pPr>
          <a:lvl5pPr marL="0" indent="0" algn="l" defTabSz="457189" rtl="0" eaLnBrk="1" fontAlgn="base" hangingPunct="1">
            <a:lnSpc>
              <a:spcPct val="80000"/>
            </a:lnSpc>
            <a:spcBef>
              <a:spcPct val="0"/>
            </a:spcBef>
            <a:spcAft>
              <a:spcPts val="1200"/>
            </a:spcAft>
            <a:buFont typeface="Arial" panose="020B0604020202020204" pitchFamily="34" charset="0"/>
            <a:buChar char="​"/>
            <a:defRPr sz="4800" b="1" kern="1200" cap="all" spc="-100" baseline="0">
              <a:noFill/>
              <a:latin typeface="Verdana"/>
              <a:ea typeface="Verdana" pitchFamily="34" charset="0"/>
              <a:cs typeface="+mn-cs"/>
            </a:defRPr>
          </a:lvl5pPr>
          <a:lvl6pPr marL="0" indent="0" algn="l" defTabSz="457189" rtl="0" eaLnBrk="1" latinLnBrk="0" hangingPunct="1">
            <a:spcBef>
              <a:spcPts val="0"/>
            </a:spcBef>
            <a:spcAft>
              <a:spcPts val="600"/>
            </a:spcAft>
            <a:buClr>
              <a:schemeClr val="tx2"/>
            </a:buClr>
            <a:buFont typeface="Arial" panose="020B0604020202020204" pitchFamily="34" charset="0"/>
            <a:buChar char="​"/>
            <a:defRPr sz="1800" b="1" kern="1200" cap="all" spc="-50" baseline="0">
              <a:solidFill>
                <a:schemeClr val="tx2"/>
              </a:solidFill>
              <a:latin typeface="+mn-lt"/>
              <a:ea typeface="+mn-ea"/>
              <a:cs typeface="+mn-cs"/>
            </a:defRPr>
          </a:lvl6pPr>
          <a:lvl7pPr marL="0" indent="0" algn="l" defTabSz="457189" rtl="0" eaLnBrk="1" latinLnBrk="0" hangingPunct="1">
            <a:spcBef>
              <a:spcPts val="0"/>
            </a:spcBef>
            <a:spcAft>
              <a:spcPts val="1200"/>
            </a:spcAft>
            <a:buFont typeface="Arial" panose="020B0604020202020204" pitchFamily="34" charset="0"/>
            <a:buChar char="​"/>
            <a:defRPr sz="1800" i="0" kern="1200" spc="-50">
              <a:solidFill>
                <a:schemeClr val="bg2"/>
              </a:solidFill>
              <a:latin typeface="+mn-lt"/>
              <a:ea typeface="+mn-ea"/>
              <a:cs typeface="+mn-cs"/>
            </a:defRPr>
          </a:lvl7pPr>
          <a:lvl8pPr marL="648000" indent="-252000" algn="l" defTabSz="457189" rtl="0" eaLnBrk="1" latinLnBrk="0" hangingPunct="1">
            <a:spcBef>
              <a:spcPts val="0"/>
            </a:spcBef>
            <a:spcAft>
              <a:spcPts val="1200"/>
            </a:spcAft>
            <a:buClr>
              <a:schemeClr val="bg2"/>
            </a:buClr>
            <a:buFont typeface="+mj-lt"/>
            <a:buAutoNum type="arabicPeriod"/>
            <a:defRPr sz="1600" kern="1200" spc="-50">
              <a:solidFill>
                <a:schemeClr val="tx1"/>
              </a:solidFill>
              <a:latin typeface="+mn-lt"/>
              <a:ea typeface="+mn-ea"/>
              <a:cs typeface="+mn-cs"/>
            </a:defRPr>
          </a:lvl8pPr>
          <a:lvl9pPr marL="648000" indent="-252000" algn="l" defTabSz="457189" rtl="0" eaLnBrk="1" latinLnBrk="0" hangingPunct="1">
            <a:spcBef>
              <a:spcPts val="0"/>
            </a:spcBef>
            <a:spcAft>
              <a:spcPts val="1200"/>
            </a:spcAft>
            <a:buClr>
              <a:schemeClr val="bg2"/>
            </a:buClr>
            <a:buFont typeface="+mj-lt"/>
            <a:buAutoNum type="alphaUcPeriod"/>
            <a:defRPr sz="1600" kern="1200" spc="-50">
              <a:solidFill>
                <a:schemeClr val="tx1"/>
              </a:solidFill>
              <a:latin typeface="+mn-lt"/>
              <a:ea typeface="+mn-ea"/>
              <a:cs typeface="+mn-cs"/>
            </a:defRPr>
          </a:lvl9pPr>
        </a:lstStyle>
        <a:p>
          <a:endParaRPr lang="en-GB"/>
        </a:p>
      </xdr:txBody>
    </xdr:sp>
    <xdr:clientData/>
  </xdr:twoCellAnchor>
  <xdr:twoCellAnchor>
    <xdr:from>
      <xdr:col>1</xdr:col>
      <xdr:colOff>164646</xdr:colOff>
      <xdr:row>9</xdr:row>
      <xdr:rowOff>111577</xdr:rowOff>
    </xdr:from>
    <xdr:to>
      <xdr:col>4</xdr:col>
      <xdr:colOff>583745</xdr:colOff>
      <xdr:row>11</xdr:row>
      <xdr:rowOff>54428</xdr:rowOff>
    </xdr:to>
    <xdr:sp macro="[0]!RectangleRoundedCorners7_Click" textlink="">
      <xdr:nvSpPr>
        <xdr:cNvPr id="10" name="Rectangle: Rounded Corners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776967" y="1826077"/>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aseline="0">
              <a:solidFill>
                <a:srgbClr val="00B0F0"/>
              </a:solidFill>
            </a:rPr>
            <a:t> </a:t>
          </a:r>
          <a:r>
            <a:rPr lang="da-DK" sz="1600">
              <a:solidFill>
                <a:srgbClr val="00B0F0"/>
              </a:solidFill>
            </a:rPr>
            <a:t>Analyse</a:t>
          </a:r>
        </a:p>
      </xdr:txBody>
    </xdr:sp>
    <xdr:clientData/>
  </xdr:twoCellAnchor>
  <xdr:twoCellAnchor>
    <xdr:from>
      <xdr:col>1</xdr:col>
      <xdr:colOff>164646</xdr:colOff>
      <xdr:row>11</xdr:row>
      <xdr:rowOff>152398</xdr:rowOff>
    </xdr:from>
    <xdr:to>
      <xdr:col>4</xdr:col>
      <xdr:colOff>583745</xdr:colOff>
      <xdr:row>13</xdr:row>
      <xdr:rowOff>95249</xdr:rowOff>
    </xdr:to>
    <xdr:sp macro="[0]!RectangleRoundedCorners7_Click" textlink="">
      <xdr:nvSpPr>
        <xdr:cNvPr id="11" name="Rectangle: Rounded Corners 10">
          <a:hlinkClick xmlns:r="http://schemas.openxmlformats.org/officeDocument/2006/relationships" r:id="rId3"/>
          <a:extLst>
            <a:ext uri="{FF2B5EF4-FFF2-40B4-BE49-F238E27FC236}">
              <a16:creationId xmlns:a16="http://schemas.microsoft.com/office/drawing/2014/main" id="{00000000-0008-0000-0000-00000B000000}"/>
            </a:ext>
          </a:extLst>
        </xdr:cNvPr>
        <xdr:cNvSpPr/>
      </xdr:nvSpPr>
      <xdr:spPr>
        <a:xfrm>
          <a:off x="776967" y="2247898"/>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a:solidFill>
                <a:srgbClr val="00B0F0"/>
              </a:solidFill>
            </a:rPr>
            <a:t>Afkrydsningsskema</a:t>
          </a:r>
        </a:p>
      </xdr:txBody>
    </xdr:sp>
    <xdr:clientData/>
  </xdr:twoCellAnchor>
  <xdr:twoCellAnchor>
    <xdr:from>
      <xdr:col>1</xdr:col>
      <xdr:colOff>164646</xdr:colOff>
      <xdr:row>14</xdr:row>
      <xdr:rowOff>2719</xdr:rowOff>
    </xdr:from>
    <xdr:to>
      <xdr:col>4</xdr:col>
      <xdr:colOff>583745</xdr:colOff>
      <xdr:row>15</xdr:row>
      <xdr:rowOff>136070</xdr:rowOff>
    </xdr:to>
    <xdr:sp macro="[0]!RectangleRoundedCorners7_Click" textlink="">
      <xdr:nvSpPr>
        <xdr:cNvPr id="12" name="Rectangle: Rounded Corners 11">
          <a:hlinkClick xmlns:r="http://schemas.openxmlformats.org/officeDocument/2006/relationships" r:id="rId4"/>
          <a:extLst>
            <a:ext uri="{FF2B5EF4-FFF2-40B4-BE49-F238E27FC236}">
              <a16:creationId xmlns:a16="http://schemas.microsoft.com/office/drawing/2014/main" id="{00000000-0008-0000-0000-00000C000000}"/>
            </a:ext>
          </a:extLst>
        </xdr:cNvPr>
        <xdr:cNvSpPr/>
      </xdr:nvSpPr>
      <xdr:spPr>
        <a:xfrm>
          <a:off x="776967" y="2669719"/>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a:solidFill>
                <a:srgbClr val="00B0F0"/>
              </a:solidFill>
            </a:rPr>
            <a:t>Fritliggende parcelhuse</a:t>
          </a:r>
        </a:p>
      </xdr:txBody>
    </xdr:sp>
    <xdr:clientData/>
  </xdr:twoCellAnchor>
  <xdr:twoCellAnchor>
    <xdr:from>
      <xdr:col>1</xdr:col>
      <xdr:colOff>164646</xdr:colOff>
      <xdr:row>16</xdr:row>
      <xdr:rowOff>43540</xdr:rowOff>
    </xdr:from>
    <xdr:to>
      <xdr:col>4</xdr:col>
      <xdr:colOff>583745</xdr:colOff>
      <xdr:row>17</xdr:row>
      <xdr:rowOff>176891</xdr:rowOff>
    </xdr:to>
    <xdr:sp macro="[0]!RectangleRoundedCorners7_Click" textlink="">
      <xdr:nvSpPr>
        <xdr:cNvPr id="13" name="Rectangle: Rounded Corners 12">
          <a:hlinkClick xmlns:r="http://schemas.openxmlformats.org/officeDocument/2006/relationships" r:id="rId5"/>
          <a:extLst>
            <a:ext uri="{FF2B5EF4-FFF2-40B4-BE49-F238E27FC236}">
              <a16:creationId xmlns:a16="http://schemas.microsoft.com/office/drawing/2014/main" id="{00000000-0008-0000-0000-00000D000000}"/>
            </a:ext>
          </a:extLst>
        </xdr:cNvPr>
        <xdr:cNvSpPr/>
      </xdr:nvSpPr>
      <xdr:spPr>
        <a:xfrm>
          <a:off x="776967" y="3091540"/>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a:solidFill>
                <a:srgbClr val="00B0F0"/>
              </a:solidFill>
            </a:rPr>
            <a:t>Rækkehuse</a:t>
          </a:r>
        </a:p>
      </xdr:txBody>
    </xdr:sp>
    <xdr:clientData/>
  </xdr:twoCellAnchor>
  <xdr:twoCellAnchor>
    <xdr:from>
      <xdr:col>1</xdr:col>
      <xdr:colOff>164646</xdr:colOff>
      <xdr:row>18</xdr:row>
      <xdr:rowOff>84362</xdr:rowOff>
    </xdr:from>
    <xdr:to>
      <xdr:col>4</xdr:col>
      <xdr:colOff>583745</xdr:colOff>
      <xdr:row>20</xdr:row>
      <xdr:rowOff>27213</xdr:rowOff>
    </xdr:to>
    <xdr:sp macro="[0]!RectangleRoundedCorners7_Click" textlink="">
      <xdr:nvSpPr>
        <xdr:cNvPr id="14" name="Rectangle: Rounded Corners 13">
          <a:hlinkClick xmlns:r="http://schemas.openxmlformats.org/officeDocument/2006/relationships" r:id="rId6"/>
          <a:extLst>
            <a:ext uri="{FF2B5EF4-FFF2-40B4-BE49-F238E27FC236}">
              <a16:creationId xmlns:a16="http://schemas.microsoft.com/office/drawing/2014/main" id="{00000000-0008-0000-0000-00000E000000}"/>
            </a:ext>
          </a:extLst>
        </xdr:cNvPr>
        <xdr:cNvSpPr/>
      </xdr:nvSpPr>
      <xdr:spPr>
        <a:xfrm>
          <a:off x="776967" y="3513362"/>
          <a:ext cx="2256064" cy="323851"/>
        </a:xfrm>
        <a:prstGeom prst="roundRect">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a:solidFill>
                <a:srgbClr val="00B0F0"/>
              </a:solidFill>
            </a:rPr>
            <a:t>Til- og ombygninger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54429</xdr:colOff>
      <xdr:row>3</xdr:row>
      <xdr:rowOff>122464</xdr:rowOff>
    </xdr:from>
    <xdr:to>
      <xdr:col>4</xdr:col>
      <xdr:colOff>1251857</xdr:colOff>
      <xdr:row>11</xdr:row>
      <xdr:rowOff>40821</xdr:rowOff>
    </xdr:to>
    <xdr:sp macro="" textlink="">
      <xdr:nvSpPr>
        <xdr:cNvPr id="2" name="TextBox 7">
          <a:extLst>
            <a:ext uri="{FF2B5EF4-FFF2-40B4-BE49-F238E27FC236}">
              <a16:creationId xmlns:a16="http://schemas.microsoft.com/office/drawing/2014/main" id="{00000000-0008-0000-0100-000002000000}"/>
            </a:ext>
          </a:extLst>
        </xdr:cNvPr>
        <xdr:cNvSpPr txBox="1">
          <a:spLocks/>
        </xdr:cNvSpPr>
      </xdr:nvSpPr>
      <xdr:spPr>
        <a:xfrm>
          <a:off x="54429" y="855889"/>
          <a:ext cx="9998528" cy="1442357"/>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baseline="0">
              <a:solidFill>
                <a:schemeClr val="tx1"/>
              </a:solidFill>
              <a:latin typeface="+mn-lt"/>
            </a:rPr>
            <a:t>Afsnit 1 viser et overblik over svarprocenten fra kommunerne og hvilken dokumentationstype (Fritliggende parcelhus, Rækkehus, Til- og ombygninger, Dobbelthus, Andet) kommunen har fremsendt. Der er modtaget ialt 160 byggesager fra 63 kommuner som derfor udgør stikprøven for denne undersøgelse. </a:t>
          </a:r>
          <a:endParaRPr lang="da-DK" sz="1600" b="1" u="sng">
            <a:solidFill>
              <a:schemeClr val="tx1"/>
            </a:solidFill>
            <a:latin typeface="+mn-lt"/>
          </a:endParaRPr>
        </a:p>
      </xdr:txBody>
    </xdr:sp>
    <xdr:clientData/>
  </xdr:twoCellAnchor>
  <xdr:twoCellAnchor>
    <xdr:from>
      <xdr:col>3</xdr:col>
      <xdr:colOff>1150479</xdr:colOff>
      <xdr:row>0</xdr:row>
      <xdr:rowOff>138546</xdr:rowOff>
    </xdr:from>
    <xdr:to>
      <xdr:col>5</xdr:col>
      <xdr:colOff>172991</xdr:colOff>
      <xdr:row>1</xdr:row>
      <xdr:rowOff>116033</xdr:rowOff>
    </xdr:to>
    <xdr:sp macro="[0]!RectangleRoundedCorners7_Click"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8732379" y="138546"/>
          <a:ext cx="2270537" cy="320387"/>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0</xdr:col>
      <xdr:colOff>0</xdr:colOff>
      <xdr:row>132</xdr:row>
      <xdr:rowOff>35057</xdr:rowOff>
    </xdr:from>
    <xdr:to>
      <xdr:col>3</xdr:col>
      <xdr:colOff>162622</xdr:colOff>
      <xdr:row>154</xdr:row>
      <xdr:rowOff>35057</xdr:rowOff>
    </xdr:to>
    <xdr:graphicFrame macro="">
      <xdr:nvGraphicFramePr>
        <xdr:cNvPr id="4" name="Chart 3" descr="&lt;?xml version=&quot;1.0&quot; encoding=&quot;utf-16&quot;?&gt;&#10;&lt;ChartInfo xmlns:xsi=&quot;http://www.w3.org/2001/XMLSchema-instance&quot; xmlns:xsd=&quot;http://www.w3.org/2001/XMLSchema&quot;&gt;&#10;  &lt;SubtitleFontSize&gt;-1&lt;/SubtitleFontSize&gt;&#10;  &lt;FunctionHistory&gt;&#10;    &lt;Item&gt;&#10;      &lt;Key&gt;&#10;        &lt;int&gt;-1&lt;/int&gt;&#10;      &lt;/Key&gt;&#10;      &lt;Value&gt;&#10;        &lt;Cmd case=&quot;copy_fill&quot; input=&quot;@templ&quot; hc-path=&quot;C:\Users\FRLH\AppData\Local\OfficeExtensions\Content\CorporateCharts\Ramboll Secondary&quot; IsRe=&quot;1&quot; /&gt;&#10;      &lt;/Value&gt;&#10;    &lt;/Item&gt;&#10;  &lt;/FunctionHistory&gt;&#10;  &lt;TypeSet&gt;false&lt;/TypeSet&gt;&#10;  &lt;ChartType&gt;0&lt;/ChartType&gt;&#10;&lt;/ChartInfo&gt;">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415637</xdr:colOff>
      <xdr:row>132</xdr:row>
      <xdr:rowOff>17316</xdr:rowOff>
    </xdr:from>
    <xdr:to>
      <xdr:col>8</xdr:col>
      <xdr:colOff>127987</xdr:colOff>
      <xdr:row>154</xdr:row>
      <xdr:rowOff>17316</xdr:rowOff>
    </xdr:to>
    <xdr:graphicFrame macro="">
      <xdr:nvGraphicFramePr>
        <xdr:cNvPr id="6" name="Chart 5" descr="&lt;?xml version=&quot;1.0&quot; encoding=&quot;utf-16&quot;?&gt;&#10;&lt;ChartInfo xmlns:xsi=&quot;http://www.w3.org/2001/XMLSchema-instance&quot; xmlns:xsd=&quot;http://www.w3.org/2001/XMLSchema&quot;&gt;&#10;  &lt;SubtitleFontSize&gt;-1&lt;/SubtitleFontSize&gt;&#10;  &lt;FunctionHistory&gt;&#10;    &lt;Item&gt;&#10;      &lt;Key&gt;&#10;        &lt;int&gt;-1&lt;/int&gt;&#10;      &lt;/Key&gt;&#10;      &lt;Value&gt;&#10;        &lt;Cmd case=&quot;copy_fill&quot; input=&quot;@templ&quot; hc-path=&quot;C:\Users\FRLH\AppData\Local\OfficeExtensions\Content\CorporateCharts\Ramboll Secondary&quot; IsRe=&quot;1&quot; /&gt;&#10;      &lt;/Value&gt;&#10;    &lt;/Item&gt;&#10;  &lt;/FunctionHistory&gt;&#10;  &lt;TypeSet&gt;false&lt;/TypeSet&gt;&#10;  &lt;ChartType&gt;0&lt;/ChartType&gt;&#10;&lt;/ChartInfo&gt;">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3075193</xdr:colOff>
      <xdr:row>16</xdr:row>
      <xdr:rowOff>39688</xdr:rowOff>
    </xdr:from>
    <xdr:to>
      <xdr:col>0</xdr:col>
      <xdr:colOff>3612854</xdr:colOff>
      <xdr:row>19</xdr:row>
      <xdr:rowOff>21724</xdr:rowOff>
    </xdr:to>
    <xdr:pic>
      <xdr:nvPicPr>
        <xdr:cNvPr id="18" name="Picture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a:stretch>
          <a:fillRect/>
        </a:stretch>
      </xdr:blipFill>
      <xdr:spPr>
        <a:xfrm>
          <a:off x="3075193" y="3227917"/>
          <a:ext cx="537661" cy="537661"/>
        </a:xfrm>
        <a:prstGeom prst="rect">
          <a:avLst/>
        </a:prstGeom>
      </xdr:spPr>
    </xdr:pic>
    <xdr:clientData/>
  </xdr:twoCellAnchor>
  <xdr:twoCellAnchor editAs="oneCell">
    <xdr:from>
      <xdr:col>0</xdr:col>
      <xdr:colOff>1852083</xdr:colOff>
      <xdr:row>16</xdr:row>
      <xdr:rowOff>51070</xdr:rowOff>
    </xdr:from>
    <xdr:to>
      <xdr:col>0</xdr:col>
      <xdr:colOff>2414318</xdr:colOff>
      <xdr:row>19</xdr:row>
      <xdr:rowOff>57680</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2"/>
        <a:stretch>
          <a:fillRect/>
        </a:stretch>
      </xdr:blipFill>
      <xdr:spPr>
        <a:xfrm>
          <a:off x="1852083" y="3239299"/>
          <a:ext cx="562235" cy="562235"/>
        </a:xfrm>
        <a:prstGeom prst="rect">
          <a:avLst/>
        </a:prstGeom>
      </xdr:spPr>
    </xdr:pic>
    <xdr:clientData/>
  </xdr:twoCellAnchor>
  <xdr:twoCellAnchor editAs="oneCell">
    <xdr:from>
      <xdr:col>0</xdr:col>
      <xdr:colOff>613352</xdr:colOff>
      <xdr:row>16</xdr:row>
      <xdr:rowOff>4810</xdr:rowOff>
    </xdr:from>
    <xdr:to>
      <xdr:col>0</xdr:col>
      <xdr:colOff>1238731</xdr:colOff>
      <xdr:row>19</xdr:row>
      <xdr:rowOff>74564</xdr:rowOff>
    </xdr:to>
    <xdr:pic>
      <xdr:nvPicPr>
        <xdr:cNvPr id="9" name="Graphic 8" descr="City">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13352" y="3193039"/>
          <a:ext cx="625379" cy="625379"/>
        </a:xfrm>
        <a:prstGeom prst="rect">
          <a:avLst/>
        </a:prstGeom>
      </xdr:spPr>
    </xdr:pic>
    <xdr:clientData/>
  </xdr:twoCellAnchor>
  <xdr:twoCellAnchor>
    <xdr:from>
      <xdr:col>0</xdr:col>
      <xdr:colOff>4109832</xdr:colOff>
      <xdr:row>16</xdr:row>
      <xdr:rowOff>77529</xdr:rowOff>
    </xdr:from>
    <xdr:to>
      <xdr:col>2</xdr:col>
      <xdr:colOff>96518</xdr:colOff>
      <xdr:row>19</xdr:row>
      <xdr:rowOff>84139</xdr:rowOff>
    </xdr:to>
    <xdr:grpSp>
      <xdr:nvGrpSpPr>
        <xdr:cNvPr id="17" name="Group 16">
          <a:extLst>
            <a:ext uri="{FF2B5EF4-FFF2-40B4-BE49-F238E27FC236}">
              <a16:creationId xmlns:a16="http://schemas.microsoft.com/office/drawing/2014/main" id="{00000000-0008-0000-0200-000011000000}"/>
            </a:ext>
          </a:extLst>
        </xdr:cNvPr>
        <xdr:cNvGrpSpPr/>
      </xdr:nvGrpSpPr>
      <xdr:grpSpPr>
        <a:xfrm>
          <a:off x="4109832" y="3350665"/>
          <a:ext cx="801141" cy="578110"/>
          <a:chOff x="9408624" y="-1150479"/>
          <a:chExt cx="775644" cy="562235"/>
        </a:xfrm>
      </xdr:grpSpPr>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5"/>
          <a:stretch>
            <a:fillRect/>
          </a:stretch>
        </xdr:blipFill>
        <xdr:spPr>
          <a:xfrm>
            <a:off x="9849454" y="-1016000"/>
            <a:ext cx="334814" cy="408743"/>
          </a:xfrm>
          <a:prstGeom prst="rect">
            <a:avLst/>
          </a:prstGeom>
        </xdr:spPr>
      </xdr:pic>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2"/>
          <a:stretch>
            <a:fillRect/>
          </a:stretch>
        </xdr:blipFill>
        <xdr:spPr>
          <a:xfrm>
            <a:off x="9408624" y="-1150479"/>
            <a:ext cx="562235" cy="562235"/>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431800</xdr:colOff>
          <xdr:row>16</xdr:row>
          <xdr:rowOff>171450</xdr:rowOff>
        </xdr:from>
        <xdr:to>
          <xdr:col>0</xdr:col>
          <xdr:colOff>1651000</xdr:colOff>
          <xdr:row>21</xdr:row>
          <xdr:rowOff>165100</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a-DK" sz="800" b="0" i="0" u="none" strike="noStrike" baseline="0">
                  <a:solidFill>
                    <a:srgbClr val="000000"/>
                  </a:solidFill>
                  <a:latin typeface="Segoe UI"/>
                  <a:cs typeface="Segoe UI"/>
                </a:rPr>
                <a:t>Alle kategorier</a:t>
              </a:r>
            </a:p>
          </xdr:txBody>
        </xdr:sp>
        <xdr:clientData/>
      </xdr:twoCellAnchor>
    </mc:Choice>
    <mc:Fallback/>
  </mc:AlternateContent>
  <xdr:twoCellAnchor>
    <xdr:from>
      <xdr:col>3</xdr:col>
      <xdr:colOff>101879</xdr:colOff>
      <xdr:row>0</xdr:row>
      <xdr:rowOff>104928</xdr:rowOff>
    </xdr:from>
    <xdr:to>
      <xdr:col>5</xdr:col>
      <xdr:colOff>235324</xdr:colOff>
      <xdr:row>1</xdr:row>
      <xdr:rowOff>123265</xdr:rowOff>
    </xdr:to>
    <xdr:sp macro="[0]!RectangleRoundedCorners7_Click" textlink="">
      <xdr:nvSpPr>
        <xdr:cNvPr id="3" name="Rectangle: Rounded Corners 2">
          <a:hlinkClick xmlns:r="http://schemas.openxmlformats.org/officeDocument/2006/relationships" r:id="rId6"/>
          <a:extLst>
            <a:ext uri="{FF2B5EF4-FFF2-40B4-BE49-F238E27FC236}">
              <a16:creationId xmlns:a16="http://schemas.microsoft.com/office/drawing/2014/main" id="{00000000-0008-0000-0200-000003000000}"/>
            </a:ext>
          </a:extLst>
        </xdr:cNvPr>
        <xdr:cNvSpPr/>
      </xdr:nvSpPr>
      <xdr:spPr>
        <a:xfrm>
          <a:off x="5413467" y="104928"/>
          <a:ext cx="1108357" cy="298484"/>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0</xdr:col>
      <xdr:colOff>52917</xdr:colOff>
      <xdr:row>3</xdr:row>
      <xdr:rowOff>119062</xdr:rowOff>
    </xdr:from>
    <xdr:to>
      <xdr:col>18</xdr:col>
      <xdr:colOff>277692</xdr:colOff>
      <xdr:row>10</xdr:row>
      <xdr:rowOff>177030</xdr:rowOff>
    </xdr:to>
    <xdr:sp macro="" textlink="">
      <xdr:nvSpPr>
        <xdr:cNvPr id="6" name="TextBox 7">
          <a:extLst>
            <a:ext uri="{FF2B5EF4-FFF2-40B4-BE49-F238E27FC236}">
              <a16:creationId xmlns:a16="http://schemas.microsoft.com/office/drawing/2014/main" id="{00000000-0008-0000-0200-000006000000}"/>
            </a:ext>
          </a:extLst>
        </xdr:cNvPr>
        <xdr:cNvSpPr txBox="1">
          <a:spLocks/>
        </xdr:cNvSpPr>
      </xdr:nvSpPr>
      <xdr:spPr>
        <a:xfrm>
          <a:off x="52917" y="780520"/>
          <a:ext cx="11178525" cy="1354427"/>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a:solidFill>
                <a:schemeClr val="tx1"/>
              </a:solidFill>
              <a:latin typeface="+mn-lt"/>
            </a:rPr>
            <a:t>Afsnit 2 er</a:t>
          </a:r>
          <a:r>
            <a:rPr lang="da-DK" sz="1800" b="0" u="none" baseline="0">
              <a:solidFill>
                <a:schemeClr val="tx1"/>
              </a:solidFill>
              <a:latin typeface="+mn-lt"/>
            </a:rPr>
            <a:t> en analyse af sagsgennemgangen som Rambøll har gennemført. Analysen indeholder en deskriptiv analyse af indholdet og antallet af de 160 byggesager samt en interaktiv graf, der viser i hvilken grad byggesagerne opfylder dokumentationskravene efter BR15, på tværs af de 3 kategorier: Fritliggende parcelhus, Rækkehus samt TIl- og ombygninger.  </a:t>
          </a:r>
          <a:endParaRPr lang="da-DK" sz="1600" b="1" u="sng">
            <a:solidFill>
              <a:schemeClr val="tx1"/>
            </a:solidFill>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1600200</xdr:colOff>
          <xdr:row>16</xdr:row>
          <xdr:rowOff>171450</xdr:rowOff>
        </xdr:from>
        <xdr:to>
          <xdr:col>0</xdr:col>
          <xdr:colOff>2724150</xdr:colOff>
          <xdr:row>21</xdr:row>
          <xdr:rowOff>184150</xdr:rowOff>
        </xdr:to>
        <xdr:sp macro="" textlink="">
          <xdr:nvSpPr>
            <xdr:cNvPr id="9221" name="Option Button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a-DK" sz="800" b="0" i="0" u="none" strike="noStrike" baseline="0">
                  <a:solidFill>
                    <a:srgbClr val="000000"/>
                  </a:solidFill>
                  <a:latin typeface="Segoe UI"/>
                  <a:cs typeface="Segoe UI"/>
                </a:rPr>
                <a:t>Fritliggende parcelhus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2933700</xdr:colOff>
          <xdr:row>16</xdr:row>
          <xdr:rowOff>133350</xdr:rowOff>
        </xdr:from>
        <xdr:to>
          <xdr:col>0</xdr:col>
          <xdr:colOff>3841750</xdr:colOff>
          <xdr:row>22</xdr:row>
          <xdr:rowOff>38100</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a-DK" sz="800" b="0" i="0" u="none" strike="noStrike" baseline="0">
                  <a:solidFill>
                    <a:srgbClr val="000000"/>
                  </a:solidFill>
                  <a:latin typeface="Segoe UI"/>
                  <a:cs typeface="Segoe UI"/>
                </a:rPr>
                <a:t>Rækkehus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3956050</xdr:colOff>
          <xdr:row>17</xdr:row>
          <xdr:rowOff>31750</xdr:rowOff>
        </xdr:from>
        <xdr:to>
          <xdr:col>2</xdr:col>
          <xdr:colOff>361950</xdr:colOff>
          <xdr:row>21</xdr:row>
          <xdr:rowOff>171450</xdr:rowOff>
        </xdr:to>
        <xdr:sp macro="" textlink="">
          <xdr:nvSpPr>
            <xdr:cNvPr id="9224" name="Option Button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a-DK" sz="800" b="0" i="0" u="none" strike="noStrike" baseline="0">
                  <a:solidFill>
                    <a:srgbClr val="000000"/>
                  </a:solidFill>
                  <a:latin typeface="Segoe UI"/>
                  <a:cs typeface="Segoe UI"/>
                </a:rPr>
                <a:t>Til- og ombygninger</a:t>
              </a:r>
            </a:p>
          </xdr:txBody>
        </xdr:sp>
        <xdr:clientData/>
      </xdr:twoCellAnchor>
    </mc:Choice>
    <mc:Fallback/>
  </mc:AlternateContent>
  <xdr:twoCellAnchor>
    <xdr:from>
      <xdr:col>0</xdr:col>
      <xdr:colOff>54429</xdr:colOff>
      <xdr:row>48</xdr:row>
      <xdr:rowOff>155863</xdr:rowOff>
    </xdr:from>
    <xdr:to>
      <xdr:col>23</xdr:col>
      <xdr:colOff>24191</xdr:colOff>
      <xdr:row>74</xdr:row>
      <xdr:rowOff>110308</xdr:rowOff>
    </xdr:to>
    <xdr:graphicFrame macro="">
      <xdr:nvGraphicFramePr>
        <xdr:cNvPr id="10" name="Chart 9" descr="&lt;?xml version=&quot;1.0&quot; encoding=&quot;utf-16&quot;?&gt;&#10;&lt;ChartInfo xmlns:xsi=&quot;http://www.w3.org/2001/XMLSchema-instance&quot; xmlns:xsd=&quot;http://www.w3.org/2001/XMLSchema&quot;&gt;&#10;  &lt;SubtitleFontSize&gt;-1&lt;/SubtitleFontSize&gt;&#10;  &lt;FunctionHistory&gt;&#10;    &lt;Item&gt;&#10;      &lt;Key&gt;&#10;        &lt;int&gt;-1&lt;/int&gt;&#10;      &lt;/Key&gt;&#10;      &lt;Value&gt;&#10;        &lt;Cmd case=&quot;copy_fill&quot; input=&quot;@templ&quot; hc-path=&quot;C:\Users\FRLH\AppData\Local\OfficeExtensions\Content\CorporateCharts\Ramboll Secondary&quot; IsRe=&quot;1&quot; /&gt;&#10;      &lt;/Value&gt;&#10;    &lt;/Item&gt;&#10;  &lt;/FunctionHistory&gt;&#10;  &lt;TypeSet&gt;false&lt;/TypeSet&gt;&#10;  &lt;ChartType&gt;0&lt;/ChartType&gt;&#10;&lt;/ChartInfo&gt;">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27214</xdr:colOff>
      <xdr:row>28</xdr:row>
      <xdr:rowOff>28992</xdr:rowOff>
    </xdr:from>
    <xdr:to>
      <xdr:col>23</xdr:col>
      <xdr:colOff>27214</xdr:colOff>
      <xdr:row>48</xdr:row>
      <xdr:rowOff>-1</xdr:rowOff>
    </xdr:to>
    <xdr:graphicFrame macro="">
      <xdr:nvGraphicFramePr>
        <xdr:cNvPr id="21" name="Chart 20" descr="&lt;?xml version=&quot;1.0&quot; encoding=&quot;utf-16&quot;?&gt;&#10;&lt;ChartInfo xmlns:xsi=&quot;http://www.w3.org/2001/XMLSchema-instance&quot; xmlns:xsd=&quot;http://www.w3.org/2001/XMLSchema&quot;&gt;&#10;  &lt;SubtitleFontSize&gt;-1&lt;/SubtitleFontSize&gt;&#10;  &lt;FunctionHistory&gt;&#10;    &lt;Item&gt;&#10;      &lt;Key&gt;&#10;        &lt;int&gt;-1&lt;/int&gt;&#10;      &lt;/Key&gt;&#10;      &lt;Value&gt;&#10;        &lt;Cmd case=&quot;copy_fill&quot; input=&quot;@templ&quot; hc-path=&quot;C:\Users\FRLH\AppData\Local\OfficeExtensions\Content\CorporateCharts\Ramboll Secondary&quot; IsRe=&quot;1&quot; /&gt;&#10;      &lt;/Value&gt;&#10;    &lt;/Item&gt;&#10;  &lt;/FunctionHistory&gt;&#10;  &lt;TypeSet&gt;false&lt;/TypeSet&gt;&#10;  &lt;ChartType&gt;0&lt;/ChartType&gt;&#10;&lt;/ChartInfo&gt;">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442859</xdr:colOff>
      <xdr:row>0</xdr:row>
      <xdr:rowOff>56903</xdr:rowOff>
    </xdr:from>
    <xdr:to>
      <xdr:col>4</xdr:col>
      <xdr:colOff>1959431</xdr:colOff>
      <xdr:row>1</xdr:row>
      <xdr:rowOff>95250</xdr:rowOff>
    </xdr:to>
    <xdr:sp macro="[0]!RectangleRoundedCorners7_Click"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0757073" y="56903"/>
          <a:ext cx="1516572" cy="228847"/>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1</xdr:col>
      <xdr:colOff>77640</xdr:colOff>
      <xdr:row>3</xdr:row>
      <xdr:rowOff>84845</xdr:rowOff>
    </xdr:from>
    <xdr:to>
      <xdr:col>5</xdr:col>
      <xdr:colOff>1870581</xdr:colOff>
      <xdr:row>9</xdr:row>
      <xdr:rowOff>60032</xdr:rowOff>
    </xdr:to>
    <xdr:sp macro="" textlink="">
      <xdr:nvSpPr>
        <xdr:cNvPr id="5" name="TextBox 7">
          <a:extLst>
            <a:ext uri="{FF2B5EF4-FFF2-40B4-BE49-F238E27FC236}">
              <a16:creationId xmlns:a16="http://schemas.microsoft.com/office/drawing/2014/main" id="{00000000-0008-0000-0300-000005000000}"/>
            </a:ext>
          </a:extLst>
        </xdr:cNvPr>
        <xdr:cNvSpPr txBox="1">
          <a:spLocks/>
        </xdr:cNvSpPr>
      </xdr:nvSpPr>
      <xdr:spPr>
        <a:xfrm>
          <a:off x="349783" y="669952"/>
          <a:ext cx="14216262" cy="1131794"/>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a:solidFill>
                <a:schemeClr val="tx1"/>
              </a:solidFill>
              <a:latin typeface="+mn-lt"/>
            </a:rPr>
            <a:t>Afsnit</a:t>
          </a:r>
          <a:r>
            <a:rPr lang="da-DK" sz="1800" b="0" u="none" baseline="0">
              <a:solidFill>
                <a:schemeClr val="tx1"/>
              </a:solidFill>
              <a:latin typeface="+mn-lt"/>
            </a:rPr>
            <a:t> 3 indeholder det samlede afkrydsningsskema for de 160 byggesager. Afkrydsningsskemaet viser på kommuneniveau, hvilke dokumentationskrav "den lukkkede kurvert" opfylder og dokumentations form. </a:t>
          </a:r>
          <a:endParaRPr lang="da-DK" sz="1600" b="1" u="sng">
            <a:solidFill>
              <a:schemeClr val="tx1"/>
            </a:solidFill>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172351</xdr:colOff>
      <xdr:row>0</xdr:row>
      <xdr:rowOff>121980</xdr:rowOff>
    </xdr:from>
    <xdr:to>
      <xdr:col>4</xdr:col>
      <xdr:colOff>1606827</xdr:colOff>
      <xdr:row>1</xdr:row>
      <xdr:rowOff>124238</xdr:rowOff>
    </xdr:to>
    <xdr:sp macro="[0]!RectangleRoundedCorners7_Click"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002276" y="121980"/>
          <a:ext cx="1434476" cy="192758"/>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0</xdr:col>
      <xdr:colOff>95250</xdr:colOff>
      <xdr:row>3</xdr:row>
      <xdr:rowOff>40821</xdr:rowOff>
    </xdr:from>
    <xdr:to>
      <xdr:col>5</xdr:col>
      <xdr:colOff>761199</xdr:colOff>
      <xdr:row>9</xdr:row>
      <xdr:rowOff>27214</xdr:rowOff>
    </xdr:to>
    <xdr:sp macro="" textlink="">
      <xdr:nvSpPr>
        <xdr:cNvPr id="3" name="TextBox 7">
          <a:extLst>
            <a:ext uri="{FF2B5EF4-FFF2-40B4-BE49-F238E27FC236}">
              <a16:creationId xmlns:a16="http://schemas.microsoft.com/office/drawing/2014/main" id="{00000000-0008-0000-0400-000003000000}"/>
            </a:ext>
          </a:extLst>
        </xdr:cNvPr>
        <xdr:cNvSpPr txBox="1">
          <a:spLocks/>
        </xdr:cNvSpPr>
      </xdr:nvSpPr>
      <xdr:spPr>
        <a:xfrm>
          <a:off x="95250" y="625928"/>
          <a:ext cx="15307235" cy="1129393"/>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a:solidFill>
                <a:schemeClr val="tx1"/>
              </a:solidFill>
              <a:latin typeface="+mn-lt"/>
            </a:rPr>
            <a:t>Afsnit</a:t>
          </a:r>
          <a:r>
            <a:rPr lang="da-DK" sz="1800" b="0" u="none" baseline="0">
              <a:solidFill>
                <a:schemeClr val="tx1"/>
              </a:solidFill>
              <a:latin typeface="+mn-lt"/>
            </a:rPr>
            <a:t> 6 indeholder det afkrydsningsskemaet for de 62 byggesager i kategorien: Til- og ombygninger. Afkrydsningsskemaet viser på kommuneniveau, hvilke dokumentationskrav "den lukkkede kurvert" opfylder og dokumentations form. </a:t>
          </a:r>
          <a:endParaRPr lang="da-DK" sz="1600" b="1" u="sng">
            <a:solidFill>
              <a:schemeClr val="tx1"/>
            </a:solidFill>
            <a:latin typeface="+mn-l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172351</xdr:colOff>
      <xdr:row>0</xdr:row>
      <xdr:rowOff>121980</xdr:rowOff>
    </xdr:from>
    <xdr:to>
      <xdr:col>4</xdr:col>
      <xdr:colOff>1606827</xdr:colOff>
      <xdr:row>1</xdr:row>
      <xdr:rowOff>124238</xdr:rowOff>
    </xdr:to>
    <xdr:sp macro="[0]!RectangleRoundedCorners7_Click"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726176" y="121980"/>
          <a:ext cx="1434476" cy="192758"/>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0</xdr:col>
      <xdr:colOff>81643</xdr:colOff>
      <xdr:row>3</xdr:row>
      <xdr:rowOff>68036</xdr:rowOff>
    </xdr:from>
    <xdr:to>
      <xdr:col>5</xdr:col>
      <xdr:colOff>2911929</xdr:colOff>
      <xdr:row>9</xdr:row>
      <xdr:rowOff>54429</xdr:rowOff>
    </xdr:to>
    <xdr:sp macro="" textlink="">
      <xdr:nvSpPr>
        <xdr:cNvPr id="3" name="TextBox 7">
          <a:extLst>
            <a:ext uri="{FF2B5EF4-FFF2-40B4-BE49-F238E27FC236}">
              <a16:creationId xmlns:a16="http://schemas.microsoft.com/office/drawing/2014/main" id="{00000000-0008-0000-0500-000003000000}"/>
            </a:ext>
          </a:extLst>
        </xdr:cNvPr>
        <xdr:cNvSpPr txBox="1">
          <a:spLocks/>
        </xdr:cNvSpPr>
      </xdr:nvSpPr>
      <xdr:spPr>
        <a:xfrm>
          <a:off x="81643" y="653143"/>
          <a:ext cx="16002000" cy="1129393"/>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a:solidFill>
                <a:schemeClr val="tx1"/>
              </a:solidFill>
              <a:latin typeface="+mn-lt"/>
            </a:rPr>
            <a:t>Afsnit</a:t>
          </a:r>
          <a:r>
            <a:rPr lang="da-DK" sz="1800" b="0" u="none" baseline="0">
              <a:solidFill>
                <a:schemeClr val="tx1"/>
              </a:solidFill>
              <a:latin typeface="+mn-lt"/>
            </a:rPr>
            <a:t> 5 indeholder det afkrydsningsskemaet for de 37 byggesager i kategorien: Rækkehus. Afkrydsningsskemaet viser på kommuneniveau, hvilke dokumentationskrav "den lukkkede kurvert" opfylder og dokumentations form. To sager er markeret med grøn, da de vurderes at indfri dokumentationskrav på alle forhold.</a:t>
          </a:r>
          <a:endParaRPr lang="da-DK" sz="1600" b="1" u="sng">
            <a:solidFill>
              <a:schemeClr val="tx1"/>
            </a:solidFill>
            <a:latin typeface="+mn-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172351</xdr:colOff>
      <xdr:row>0</xdr:row>
      <xdr:rowOff>121980</xdr:rowOff>
    </xdr:from>
    <xdr:to>
      <xdr:col>4</xdr:col>
      <xdr:colOff>1606827</xdr:colOff>
      <xdr:row>1</xdr:row>
      <xdr:rowOff>124238</xdr:rowOff>
    </xdr:to>
    <xdr:sp macro="[0]!RectangleRoundedCorners7_Click"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726590" y="121980"/>
          <a:ext cx="1434476" cy="192758"/>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a-DK" sz="1600" b="1">
              <a:solidFill>
                <a:schemeClr val="bg1"/>
              </a:solidFill>
            </a:rPr>
            <a:t>Til</a:t>
          </a:r>
          <a:r>
            <a:rPr lang="da-DK" sz="1600" b="1" baseline="0">
              <a:solidFill>
                <a:schemeClr val="bg1"/>
              </a:solidFill>
            </a:rPr>
            <a:t> forside</a:t>
          </a:r>
          <a:endParaRPr lang="da-DK" sz="1600" b="1">
            <a:solidFill>
              <a:schemeClr val="bg1"/>
            </a:solidFill>
          </a:endParaRPr>
        </a:p>
      </xdr:txBody>
    </xdr:sp>
    <xdr:clientData/>
  </xdr:twoCellAnchor>
  <xdr:twoCellAnchor>
    <xdr:from>
      <xdr:col>0</xdr:col>
      <xdr:colOff>81642</xdr:colOff>
      <xdr:row>3</xdr:row>
      <xdr:rowOff>68036</xdr:rowOff>
    </xdr:from>
    <xdr:to>
      <xdr:col>5</xdr:col>
      <xdr:colOff>1727306</xdr:colOff>
      <xdr:row>9</xdr:row>
      <xdr:rowOff>54429</xdr:rowOff>
    </xdr:to>
    <xdr:sp macro="" textlink="">
      <xdr:nvSpPr>
        <xdr:cNvPr id="4" name="TextBox 7">
          <a:extLst>
            <a:ext uri="{FF2B5EF4-FFF2-40B4-BE49-F238E27FC236}">
              <a16:creationId xmlns:a16="http://schemas.microsoft.com/office/drawing/2014/main" id="{00000000-0008-0000-0600-000004000000}"/>
            </a:ext>
          </a:extLst>
        </xdr:cNvPr>
        <xdr:cNvSpPr txBox="1">
          <a:spLocks/>
        </xdr:cNvSpPr>
      </xdr:nvSpPr>
      <xdr:spPr>
        <a:xfrm>
          <a:off x="81642" y="653143"/>
          <a:ext cx="15307235" cy="1129393"/>
        </a:xfrm>
        <a:prstGeom prst="roundRect">
          <a:avLst>
            <a:gd name="adj" fmla="val 4706"/>
          </a:avLst>
        </a:prstGeom>
        <a:solidFill>
          <a:schemeClr val="bg2"/>
        </a:solidFill>
        <a:ln w="28575">
          <a:solidFill>
            <a:srgbClr val="00B0F0"/>
          </a:solidFill>
        </a:ln>
        <a:effectLst>
          <a:outerShdw blurRad="50800" dist="38100" dir="2700000" algn="tl" rotWithShape="0">
            <a:prstClr val="black">
              <a:alpha val="40000"/>
            </a:prstClr>
          </a:outerShdw>
        </a:effectLst>
      </xdr:spPr>
      <xdr:txBody>
        <a:bodyPr vert="horz" wrap="square" lIns="56258" tIns="56258" rIns="36000" bIns="56258" rtlCol="0" anchor="t">
          <a:noAutofit/>
        </a:bodyPr>
        <a:lstStyle>
          <a:defPPr>
            <a:defRPr lang="en-US"/>
          </a:defPPr>
          <a:lvl1pPr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1pPr>
          <a:lvl2pPr marL="457189"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2pPr>
          <a:lvl3pPr marL="914377"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3pPr>
          <a:lvl4pPr marL="1371566"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4pPr>
          <a:lvl5pPr marL="1828754" algn="l" defTabSz="457189" rtl="0" fontAlgn="base">
            <a:spcBef>
              <a:spcPct val="0"/>
            </a:spcBef>
            <a:spcAft>
              <a:spcPct val="0"/>
            </a:spcAft>
            <a:defRPr kern="1200">
              <a:solidFill>
                <a:schemeClr val="tx1"/>
              </a:solidFill>
              <a:latin typeface="Verdana" pitchFamily="34" charset="0"/>
              <a:ea typeface="ＭＳ Ｐゴシック" pitchFamily="-111" charset="-128"/>
              <a:cs typeface="+mn-cs"/>
            </a:defRPr>
          </a:lvl5pPr>
          <a:lvl6pPr marL="2285943" algn="l" defTabSz="914377" rtl="0" eaLnBrk="1" latinLnBrk="0" hangingPunct="1">
            <a:defRPr kern="1200">
              <a:solidFill>
                <a:schemeClr val="tx1"/>
              </a:solidFill>
              <a:latin typeface="Verdana" pitchFamily="34" charset="0"/>
              <a:ea typeface="ＭＳ Ｐゴシック" pitchFamily="-111" charset="-128"/>
              <a:cs typeface="+mn-cs"/>
            </a:defRPr>
          </a:lvl6pPr>
          <a:lvl7pPr marL="2743131" algn="l" defTabSz="914377" rtl="0" eaLnBrk="1" latinLnBrk="0" hangingPunct="1">
            <a:defRPr kern="1200">
              <a:solidFill>
                <a:schemeClr val="tx1"/>
              </a:solidFill>
              <a:latin typeface="Verdana" pitchFamily="34" charset="0"/>
              <a:ea typeface="ＭＳ Ｐゴシック" pitchFamily="-111" charset="-128"/>
              <a:cs typeface="+mn-cs"/>
            </a:defRPr>
          </a:lvl7pPr>
          <a:lvl8pPr marL="3200320" algn="l" defTabSz="914377" rtl="0" eaLnBrk="1" latinLnBrk="0" hangingPunct="1">
            <a:defRPr kern="1200">
              <a:solidFill>
                <a:schemeClr val="tx1"/>
              </a:solidFill>
              <a:latin typeface="Verdana" pitchFamily="34" charset="0"/>
              <a:ea typeface="ＭＳ Ｐゴシック" pitchFamily="-111" charset="-128"/>
              <a:cs typeface="+mn-cs"/>
            </a:defRPr>
          </a:lvl8pPr>
          <a:lvl9pPr marL="3657509" algn="l" defTabSz="914377" rtl="0" eaLnBrk="1" latinLnBrk="0" hangingPunct="1">
            <a:defRPr kern="1200">
              <a:solidFill>
                <a:schemeClr val="tx1"/>
              </a:solidFill>
              <a:latin typeface="Verdana" pitchFamily="34" charset="0"/>
              <a:ea typeface="ＭＳ Ｐゴシック" pitchFamily="-111" charset="-128"/>
              <a:cs typeface="+mn-cs"/>
            </a:defRPr>
          </a:lvl9pPr>
        </a:lstStyle>
        <a:p>
          <a:pPr indent="-134937">
            <a:spcBef>
              <a:spcPts val="720"/>
            </a:spcBef>
          </a:pPr>
          <a:r>
            <a:rPr lang="da-DK" sz="2000" b="1" u="sng">
              <a:solidFill>
                <a:schemeClr val="tx1"/>
              </a:solidFill>
              <a:latin typeface="+mn-lt"/>
            </a:rPr>
            <a:t>Information</a:t>
          </a:r>
        </a:p>
        <a:p>
          <a:pPr indent="-134937">
            <a:spcBef>
              <a:spcPts val="720"/>
            </a:spcBef>
          </a:pPr>
          <a:r>
            <a:rPr lang="da-DK" sz="1800" b="0" u="none">
              <a:solidFill>
                <a:schemeClr val="tx1"/>
              </a:solidFill>
              <a:latin typeface="+mn-lt"/>
            </a:rPr>
            <a:t>Afsnit</a:t>
          </a:r>
          <a:r>
            <a:rPr lang="da-DK" sz="1800" b="0" u="none" baseline="0">
              <a:solidFill>
                <a:schemeClr val="tx1"/>
              </a:solidFill>
              <a:latin typeface="+mn-lt"/>
            </a:rPr>
            <a:t> 4 indeholder det afkrydsningsskemaet for de 61 byggesager i kategorien: Fritliggende parcelhuse. Afkrydsningsskemaet viser på kommuneniveau, hvilke dokumentationskrav "den lukkkede kurvert" opfylder og dokumentations form. </a:t>
          </a:r>
          <a:endParaRPr lang="da-DK" sz="1600" b="1" u="sng">
            <a:solidFill>
              <a:schemeClr val="tx1"/>
            </a:solidFill>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10</xdr:row>
      <xdr:rowOff>6680</xdr:rowOff>
    </xdr:from>
    <xdr:to>
      <xdr:col>4</xdr:col>
      <xdr:colOff>600075</xdr:colOff>
      <xdr:row>23</xdr:row>
      <xdr:rowOff>114300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1867230"/>
              <a:ext cx="8613775" cy="2501570"/>
            </a:xfrm>
            <a:prstGeom prst="rect">
              <a:avLst/>
            </a:prstGeom>
            <a:solidFill>
              <a:prstClr val="white"/>
            </a:solidFill>
            <a:ln w="1">
              <a:solidFill>
                <a:prstClr val="green"/>
              </a:solidFill>
            </a:ln>
          </xdr:spPr>
          <xdr:txBody>
            <a:bodyPr vertOverflow="clip" horzOverflow="clip"/>
            <a:lstStyle/>
            <a:p>
              <a:r>
                <a:rPr lang="da-DK" sz="1100"/>
                <a:t>Dette diagram er ikke tilgængeligt i din version af Excel.
Hvis du redigerer denne figur eller gemmer projektmappen i et andet filformat, bliver diagrammet permanent ødelagt.</a:t>
              </a:r>
            </a:p>
          </xdr:txBody>
        </xdr:sp>
      </mc:Fallback>
    </mc:AlternateContent>
    <xdr:clientData/>
  </xdr:twoCellAnchor>
  <xdr:twoCellAnchor>
    <xdr:from>
      <xdr:col>5</xdr:col>
      <xdr:colOff>600075</xdr:colOff>
      <xdr:row>10</xdr:row>
      <xdr:rowOff>28575</xdr:rowOff>
    </xdr:from>
    <xdr:to>
      <xdr:col>11</xdr:col>
      <xdr:colOff>19050</xdr:colOff>
      <xdr:row>23</xdr:row>
      <xdr:rowOff>104775</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341475" y="1889125"/>
              <a:ext cx="22240875" cy="2470150"/>
            </a:xfrm>
            <a:prstGeom prst="rect">
              <a:avLst/>
            </a:prstGeom>
            <a:solidFill>
              <a:prstClr val="white"/>
            </a:solidFill>
            <a:ln w="1">
              <a:solidFill>
                <a:prstClr val="green"/>
              </a:solidFill>
            </a:ln>
          </xdr:spPr>
          <xdr:txBody>
            <a:bodyPr vertOverflow="clip" horzOverflow="clip"/>
            <a:lstStyle/>
            <a:p>
              <a:r>
                <a:rPr lang="da-DK" sz="1100"/>
                <a:t>Dette diagram er ikke tilgængeligt i din version af Excel.
Hvis du redigerer denne figur eller gemmer projektmappen i et andet filformat, bliver diagrammet permanent ødelagt.</a:t>
              </a:r>
            </a:p>
          </xdr:txBody>
        </xdr:sp>
      </mc:Fallback>
    </mc:AlternateContent>
    <xdr:clientData/>
  </xdr:twoCellAnchor>
  <xdr:twoCellAnchor>
    <xdr:from>
      <xdr:col>11</xdr:col>
      <xdr:colOff>504825</xdr:colOff>
      <xdr:row>10</xdr:row>
      <xdr:rowOff>16205</xdr:rowOff>
    </xdr:from>
    <xdr:to>
      <xdr:col>17</xdr:col>
      <xdr:colOff>9525</xdr:colOff>
      <xdr:row>23</xdr:row>
      <xdr:rowOff>114300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7068125" y="1876755"/>
              <a:ext cx="10928350" cy="2492045"/>
            </a:xfrm>
            <a:prstGeom prst="rect">
              <a:avLst/>
            </a:prstGeom>
            <a:solidFill>
              <a:prstClr val="white"/>
            </a:solidFill>
            <a:ln w="1">
              <a:solidFill>
                <a:prstClr val="green"/>
              </a:solidFill>
            </a:ln>
          </xdr:spPr>
          <xdr:txBody>
            <a:bodyPr vertOverflow="clip" horzOverflow="clip"/>
            <a:lstStyle/>
            <a:p>
              <a:r>
                <a:rPr lang="da-DK" sz="1100"/>
                <a:t>Dette diagram er ikke tilgængeligt i din version af Excel.
Hvis du redigerer denne figur eller gemmer projektmappen i et andet filformat, bliver diagrammet permanent ødelagt.</a:t>
              </a:r>
            </a:p>
          </xdr:txBody>
        </xdr:sp>
      </mc:Fallback>
    </mc:AlternateContent>
    <xdr:clientData/>
  </xdr:twoCellAnchor>
  <xdr:twoCellAnchor>
    <xdr:from>
      <xdr:col>18</xdr:col>
      <xdr:colOff>1</xdr:colOff>
      <xdr:row>10</xdr:row>
      <xdr:rowOff>19049</xdr:rowOff>
    </xdr:from>
    <xdr:to>
      <xdr:col>23</xdr:col>
      <xdr:colOff>28575</xdr:colOff>
      <xdr:row>23</xdr:row>
      <xdr:rowOff>47624</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48418751" y="1879599"/>
              <a:ext cx="3844924" cy="2422525"/>
            </a:xfrm>
            <a:prstGeom prst="rect">
              <a:avLst/>
            </a:prstGeom>
            <a:solidFill>
              <a:prstClr val="white"/>
            </a:solidFill>
            <a:ln w="1">
              <a:solidFill>
                <a:prstClr val="green"/>
              </a:solidFill>
            </a:ln>
          </xdr:spPr>
          <xdr:txBody>
            <a:bodyPr vertOverflow="clip" horzOverflow="clip"/>
            <a:lstStyle/>
            <a:p>
              <a:r>
                <a:rPr lang="da-DK" sz="1100"/>
                <a:t>Dette diagram er ikke tilgængeligt i din version af Excel.
Hvis du redigerer denne figur eller gemmer projektmappen i et andet filformat, bliver diagrammet permanent ødelagt.</a:t>
              </a:r>
            </a:p>
          </xdr:txBody>
        </xdr:sp>
      </mc:Fallback>
    </mc:AlternateContent>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8961-368D-4C02-9DF6-8633E92795FA}">
  <sheetPr codeName="Sheet11"/>
  <dimension ref="A1"/>
  <sheetViews>
    <sheetView showGridLines="0" tabSelected="1" zoomScale="70" zoomScaleNormal="70" workbookViewId="0">
      <selection activeCell="AE21" sqref="AE21"/>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7C7D-50FB-4B62-8894-4564422B6CF3}">
  <dimension ref="A1:W131"/>
  <sheetViews>
    <sheetView showGridLines="0" topLeftCell="A46" zoomScale="55" zoomScaleNormal="55" workbookViewId="0">
      <selection activeCell="I138" sqref="I138"/>
    </sheetView>
  </sheetViews>
  <sheetFormatPr defaultRowHeight="14.5" x14ac:dyDescent="0.35"/>
  <cols>
    <col min="1" max="1" width="54.453125" customWidth="1"/>
    <col min="2" max="2" width="26.453125" bestFit="1" customWidth="1"/>
    <col min="3" max="3" width="32.81640625" bestFit="1" customWidth="1"/>
    <col min="4" max="4" width="18.26953125" bestFit="1" customWidth="1"/>
    <col min="5" max="5" width="30.453125" bestFit="1" customWidth="1"/>
    <col min="6" max="6" width="30.81640625" bestFit="1" customWidth="1"/>
    <col min="7" max="7" width="14.7265625" bestFit="1" customWidth="1"/>
    <col min="8" max="8" width="26.453125" bestFit="1" customWidth="1"/>
    <col min="9" max="9" width="15.7265625" bestFit="1" customWidth="1"/>
    <col min="10" max="10" width="9.26953125" bestFit="1" customWidth="1"/>
    <col min="16" max="16" width="62.26953125" bestFit="1" customWidth="1"/>
  </cols>
  <sheetData>
    <row r="1" spans="1:23" ht="27" customHeight="1" x14ac:dyDescent="0.35">
      <c r="A1" s="221" t="s">
        <v>241</v>
      </c>
      <c r="B1" s="222"/>
      <c r="C1" s="222"/>
      <c r="D1" s="222"/>
      <c r="E1" s="222"/>
      <c r="F1" s="222"/>
      <c r="G1" s="222"/>
      <c r="H1" s="222"/>
      <c r="I1" s="222"/>
      <c r="J1" s="222"/>
      <c r="K1" s="222"/>
      <c r="L1" s="222"/>
      <c r="M1" s="222"/>
      <c r="N1" s="222"/>
      <c r="O1" s="222"/>
      <c r="P1" s="222"/>
      <c r="Q1" s="222"/>
      <c r="R1" s="222"/>
      <c r="S1" s="222"/>
      <c r="T1" s="222"/>
      <c r="U1" s="222"/>
      <c r="V1" s="222"/>
      <c r="W1" s="223"/>
    </row>
    <row r="2" spans="1:23" ht="15"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23" x14ac:dyDescent="0.35">
      <c r="A3" s="66"/>
      <c r="B3" s="66"/>
      <c r="C3" s="66"/>
      <c r="D3" s="66"/>
      <c r="E3" s="66"/>
      <c r="F3" s="66"/>
      <c r="G3" s="66"/>
      <c r="H3" s="66"/>
      <c r="I3" s="66"/>
      <c r="J3" s="66"/>
      <c r="K3" s="66"/>
      <c r="L3" s="66"/>
      <c r="M3" s="66"/>
      <c r="N3" s="66"/>
      <c r="O3" s="66"/>
      <c r="P3" s="66"/>
      <c r="Q3" s="66"/>
      <c r="R3" s="66"/>
      <c r="S3" s="66"/>
      <c r="T3" s="66"/>
      <c r="U3" s="66"/>
      <c r="V3" s="66"/>
      <c r="W3" s="66"/>
    </row>
    <row r="4" spans="1:23" x14ac:dyDescent="0.35">
      <c r="A4" s="6"/>
      <c r="B4" s="6"/>
      <c r="C4" s="6"/>
      <c r="D4" s="6"/>
      <c r="E4" s="6"/>
      <c r="F4" s="6"/>
      <c r="G4" s="6"/>
      <c r="H4" s="6"/>
      <c r="I4" s="6"/>
      <c r="J4" s="6"/>
      <c r="K4" s="6"/>
      <c r="L4" s="6"/>
      <c r="M4" s="6"/>
      <c r="N4" s="6"/>
      <c r="O4" s="6"/>
      <c r="P4" s="6"/>
      <c r="Q4" s="6"/>
      <c r="R4" s="6"/>
      <c r="S4" s="6"/>
      <c r="T4" s="6"/>
      <c r="U4" s="6"/>
      <c r="V4" s="6"/>
      <c r="W4" s="6"/>
    </row>
    <row r="5" spans="1:23" x14ac:dyDescent="0.35">
      <c r="A5" s="6"/>
      <c r="B5" s="6"/>
      <c r="C5" s="6"/>
      <c r="D5" s="6"/>
      <c r="E5" s="6"/>
      <c r="F5" s="6"/>
      <c r="G5" s="6"/>
      <c r="H5" s="6"/>
      <c r="I5" s="6"/>
      <c r="J5" s="6"/>
      <c r="K5" s="6"/>
      <c r="L5" s="6"/>
      <c r="M5" s="6"/>
      <c r="N5" s="6"/>
      <c r="O5" s="6"/>
      <c r="P5" s="6"/>
      <c r="Q5" s="6"/>
      <c r="R5" s="6"/>
      <c r="S5" s="6"/>
      <c r="T5" s="6"/>
      <c r="U5" s="6"/>
      <c r="V5" s="6"/>
      <c r="W5" s="6"/>
    </row>
    <row r="6" spans="1:23" x14ac:dyDescent="0.35">
      <c r="A6" s="6"/>
      <c r="B6" s="6"/>
      <c r="C6" s="6"/>
      <c r="D6" s="6"/>
      <c r="E6" s="6"/>
      <c r="F6" s="6"/>
      <c r="G6" s="6"/>
      <c r="H6" s="6"/>
      <c r="I6" s="6"/>
      <c r="J6" s="6"/>
      <c r="K6" s="6"/>
      <c r="L6" s="6"/>
      <c r="M6" s="6"/>
      <c r="N6" s="6"/>
      <c r="O6" s="6"/>
      <c r="P6" s="6"/>
      <c r="Q6" s="6"/>
      <c r="R6" s="6"/>
      <c r="S6" s="6"/>
      <c r="T6" s="6"/>
      <c r="U6" s="6"/>
      <c r="V6" s="6"/>
      <c r="W6" s="6"/>
    </row>
    <row r="7" spans="1:23" x14ac:dyDescent="0.35">
      <c r="A7" s="6"/>
      <c r="B7" s="6"/>
      <c r="C7" s="6"/>
      <c r="D7" s="6"/>
      <c r="E7" s="6"/>
      <c r="F7" s="6"/>
      <c r="G7" s="6"/>
      <c r="H7" s="6"/>
      <c r="I7" s="6"/>
      <c r="J7" s="6"/>
      <c r="K7" s="6"/>
      <c r="L7" s="6"/>
      <c r="M7" s="6"/>
      <c r="N7" s="6"/>
      <c r="O7" s="6"/>
      <c r="P7" s="6"/>
      <c r="Q7" s="6"/>
      <c r="R7" s="6"/>
      <c r="S7" s="6"/>
      <c r="T7" s="6"/>
      <c r="U7" s="6"/>
      <c r="V7" s="6"/>
      <c r="W7" s="6"/>
    </row>
    <row r="8" spans="1:23" x14ac:dyDescent="0.35">
      <c r="A8" s="6"/>
      <c r="B8" s="6"/>
      <c r="C8" s="6"/>
      <c r="D8" s="6"/>
      <c r="E8" s="6"/>
      <c r="F8" s="6"/>
      <c r="G8" s="6"/>
      <c r="H8" s="6"/>
      <c r="I8" s="6"/>
      <c r="J8" s="6"/>
      <c r="K8" s="6"/>
      <c r="L8" s="6"/>
      <c r="M8" s="6"/>
      <c r="N8" s="6"/>
      <c r="O8" s="6"/>
      <c r="P8" s="6"/>
      <c r="Q8" s="6"/>
      <c r="R8" s="6"/>
      <c r="S8" s="6"/>
      <c r="T8" s="6"/>
      <c r="U8" s="6"/>
      <c r="V8" s="6"/>
      <c r="W8" s="6"/>
    </row>
    <row r="9" spans="1:23" x14ac:dyDescent="0.35">
      <c r="A9" s="6"/>
      <c r="B9" s="6"/>
      <c r="C9" s="6"/>
      <c r="D9" s="6"/>
      <c r="E9" s="6"/>
      <c r="F9" s="6"/>
      <c r="G9" s="6"/>
      <c r="H9" s="6"/>
      <c r="I9" s="6"/>
      <c r="J9" s="6"/>
      <c r="K9" s="6"/>
      <c r="L9" s="6"/>
      <c r="M9" s="6"/>
      <c r="N9" s="6"/>
      <c r="O9" s="6"/>
      <c r="P9" s="6"/>
      <c r="Q9" s="6"/>
      <c r="R9" s="6"/>
      <c r="S9" s="6"/>
      <c r="T9" s="6"/>
      <c r="U9" s="6"/>
      <c r="V9" s="6"/>
      <c r="W9" s="6"/>
    </row>
    <row r="10" spans="1:23" x14ac:dyDescent="0.35">
      <c r="A10" s="6"/>
      <c r="B10" s="6"/>
      <c r="C10" s="6"/>
      <c r="D10" s="6"/>
      <c r="E10" s="6"/>
      <c r="F10" s="6"/>
      <c r="G10" s="6"/>
      <c r="H10" s="6"/>
      <c r="I10" s="6"/>
      <c r="J10" s="6"/>
      <c r="K10" s="6"/>
      <c r="L10" s="6"/>
      <c r="M10" s="6"/>
      <c r="N10" s="6"/>
      <c r="O10" s="6"/>
      <c r="P10" s="6"/>
      <c r="Q10" s="6"/>
      <c r="R10" s="6"/>
      <c r="S10" s="6"/>
      <c r="T10" s="6"/>
      <c r="U10" s="6"/>
      <c r="V10" s="6"/>
      <c r="W10" s="6"/>
    </row>
    <row r="11" spans="1:23" x14ac:dyDescent="0.35">
      <c r="E11" s="14"/>
      <c r="F11" s="14"/>
      <c r="G11" s="14"/>
      <c r="H11" s="14"/>
      <c r="I11" s="14"/>
      <c r="J11" s="14"/>
    </row>
    <row r="12" spans="1:23" ht="15" thickBot="1" x14ac:dyDescent="0.4">
      <c r="E12" s="227"/>
      <c r="F12" s="227"/>
      <c r="G12" s="227"/>
      <c r="H12" s="227"/>
      <c r="I12" s="14"/>
      <c r="J12" s="14"/>
    </row>
    <row r="13" spans="1:23" ht="18.5" x14ac:dyDescent="0.45">
      <c r="A13" s="68" t="s">
        <v>233</v>
      </c>
      <c r="B13" s="69"/>
      <c r="C13" s="69"/>
      <c r="D13" s="69"/>
      <c r="E13" s="69"/>
      <c r="F13" s="69"/>
      <c r="G13" s="69"/>
      <c r="H13" s="69"/>
      <c r="I13" s="69"/>
      <c r="J13" s="69"/>
      <c r="K13" s="69"/>
      <c r="L13" s="69"/>
      <c r="M13" s="69"/>
      <c r="N13" s="69"/>
      <c r="O13" s="69"/>
      <c r="P13" s="69"/>
      <c r="Q13" s="69"/>
      <c r="R13" s="69"/>
      <c r="S13" s="69"/>
      <c r="T13" s="69"/>
      <c r="U13" s="69"/>
      <c r="V13" s="69"/>
      <c r="W13" s="70"/>
    </row>
    <row r="14" spans="1:23" ht="26.5" thickBot="1" x14ac:dyDescent="0.65">
      <c r="A14" s="71" t="s">
        <v>242</v>
      </c>
      <c r="B14" s="72"/>
      <c r="C14" s="72"/>
      <c r="D14" s="72"/>
      <c r="E14" s="72"/>
      <c r="F14" s="72"/>
      <c r="G14" s="72"/>
      <c r="H14" s="72"/>
      <c r="I14" s="72"/>
      <c r="J14" s="72"/>
      <c r="K14" s="72"/>
      <c r="L14" s="72"/>
      <c r="M14" s="72"/>
      <c r="N14" s="72"/>
      <c r="O14" s="72"/>
      <c r="P14" s="72"/>
      <c r="Q14" s="72"/>
      <c r="R14" s="72"/>
      <c r="S14" s="72"/>
      <c r="T14" s="72"/>
      <c r="U14" s="72"/>
      <c r="V14" s="72"/>
      <c r="W14" s="73"/>
    </row>
    <row r="15" spans="1:23" x14ac:dyDescent="0.35">
      <c r="A15" s="66"/>
      <c r="B15" s="66"/>
      <c r="C15" s="66"/>
      <c r="D15" s="66"/>
      <c r="E15" s="66"/>
      <c r="F15" s="66"/>
      <c r="G15" s="66"/>
      <c r="H15" s="66"/>
      <c r="I15" s="66"/>
      <c r="J15" s="66"/>
      <c r="K15" s="66"/>
      <c r="L15" s="66"/>
      <c r="M15" s="66"/>
      <c r="N15" s="66"/>
      <c r="O15" s="66"/>
      <c r="P15" s="66"/>
      <c r="Q15" s="66"/>
      <c r="R15" s="66"/>
      <c r="S15" s="66"/>
      <c r="T15" s="66"/>
      <c r="U15" s="66"/>
      <c r="V15" s="66"/>
      <c r="W15" s="66"/>
    </row>
    <row r="16" spans="1:23" x14ac:dyDescent="0.35">
      <c r="E16" s="14"/>
      <c r="F16" s="67"/>
      <c r="G16" s="14"/>
      <c r="H16" s="14"/>
      <c r="I16" s="14"/>
      <c r="J16" s="14"/>
    </row>
    <row r="17" spans="1:16" ht="15" thickBot="1" x14ac:dyDescent="0.4"/>
    <row r="18" spans="1:16" x14ac:dyDescent="0.35">
      <c r="A18" s="228" t="s">
        <v>232</v>
      </c>
      <c r="B18" s="230" t="s">
        <v>121</v>
      </c>
      <c r="C18" s="231"/>
      <c r="D18" s="232"/>
      <c r="E18" s="233" t="s">
        <v>125</v>
      </c>
      <c r="F18" s="234"/>
      <c r="G18" s="234"/>
      <c r="H18" s="234"/>
      <c r="I18" s="234"/>
      <c r="J18" s="235"/>
    </row>
    <row r="19" spans="1:16" ht="15" thickBot="1" x14ac:dyDescent="0.4">
      <c r="A19" s="229"/>
      <c r="B19" s="35" t="s">
        <v>24</v>
      </c>
      <c r="C19" s="36" t="s">
        <v>25</v>
      </c>
      <c r="D19" s="37" t="s">
        <v>120</v>
      </c>
      <c r="E19" s="38" t="s">
        <v>123</v>
      </c>
      <c r="F19" s="39" t="s">
        <v>122</v>
      </c>
      <c r="G19" s="39" t="s">
        <v>124</v>
      </c>
      <c r="H19" s="39" t="s">
        <v>224</v>
      </c>
      <c r="I19" s="39" t="s">
        <v>127</v>
      </c>
      <c r="J19" s="40" t="s">
        <v>18</v>
      </c>
    </row>
    <row r="20" spans="1:16" x14ac:dyDescent="0.35">
      <c r="A20" s="45" t="s">
        <v>26</v>
      </c>
      <c r="B20" s="48">
        <v>0</v>
      </c>
      <c r="C20" s="49">
        <v>0</v>
      </c>
      <c r="D20" s="50">
        <v>0</v>
      </c>
      <c r="E20" s="56">
        <v>0</v>
      </c>
      <c r="F20" s="57">
        <v>0</v>
      </c>
      <c r="G20" s="57">
        <v>0</v>
      </c>
      <c r="H20" s="57">
        <v>0</v>
      </c>
      <c r="I20" s="57">
        <v>0</v>
      </c>
      <c r="J20" s="58">
        <v>0</v>
      </c>
      <c r="K20" s="14"/>
    </row>
    <row r="21" spans="1:16" x14ac:dyDescent="0.35">
      <c r="A21" s="46" t="s">
        <v>27</v>
      </c>
      <c r="B21" s="51">
        <v>1</v>
      </c>
      <c r="C21" s="33">
        <v>0</v>
      </c>
      <c r="D21" s="52">
        <v>0</v>
      </c>
      <c r="E21" s="59">
        <v>3</v>
      </c>
      <c r="F21" s="34">
        <v>1</v>
      </c>
      <c r="G21" s="34">
        <v>1</v>
      </c>
      <c r="H21" s="34">
        <v>1</v>
      </c>
      <c r="I21" s="34">
        <v>0</v>
      </c>
      <c r="J21" s="60">
        <v>0</v>
      </c>
      <c r="K21" s="14"/>
      <c r="M21" s="227"/>
      <c r="N21" s="227"/>
      <c r="O21" s="227"/>
      <c r="P21" s="227"/>
    </row>
    <row r="22" spans="1:16" x14ac:dyDescent="0.35">
      <c r="A22" s="46" t="s">
        <v>28</v>
      </c>
      <c r="B22" s="51">
        <v>1</v>
      </c>
      <c r="C22" s="33">
        <v>0</v>
      </c>
      <c r="D22" s="52">
        <v>0</v>
      </c>
      <c r="E22" s="59">
        <v>3</v>
      </c>
      <c r="F22" s="34">
        <v>1</v>
      </c>
      <c r="G22" s="34">
        <v>1</v>
      </c>
      <c r="H22" s="34">
        <v>1</v>
      </c>
      <c r="I22" s="34">
        <v>0</v>
      </c>
      <c r="J22" s="60">
        <v>0</v>
      </c>
      <c r="K22" s="14"/>
      <c r="M22" s="14"/>
      <c r="N22" s="14"/>
      <c r="O22" s="14"/>
      <c r="P22" s="14"/>
    </row>
    <row r="23" spans="1:16" x14ac:dyDescent="0.35">
      <c r="A23" s="46" t="s">
        <v>228</v>
      </c>
      <c r="B23" s="51">
        <v>1</v>
      </c>
      <c r="C23" s="33">
        <v>0</v>
      </c>
      <c r="D23" s="52">
        <v>0</v>
      </c>
      <c r="E23" s="59">
        <v>1</v>
      </c>
      <c r="F23" s="34">
        <v>1</v>
      </c>
      <c r="G23" s="34">
        <v>0</v>
      </c>
      <c r="H23" s="34">
        <v>0</v>
      </c>
      <c r="I23" s="34">
        <v>0</v>
      </c>
      <c r="J23" s="60">
        <v>0</v>
      </c>
      <c r="K23" s="14"/>
      <c r="M23" s="14"/>
      <c r="N23" s="67"/>
      <c r="O23" s="14"/>
      <c r="P23" s="14"/>
    </row>
    <row r="24" spans="1:16" x14ac:dyDescent="0.35">
      <c r="A24" s="46" t="s">
        <v>29</v>
      </c>
      <c r="B24" s="51">
        <v>0</v>
      </c>
      <c r="C24" s="33">
        <v>0</v>
      </c>
      <c r="D24" s="52">
        <v>0</v>
      </c>
      <c r="E24" s="59">
        <v>0</v>
      </c>
      <c r="F24" s="34">
        <v>0</v>
      </c>
      <c r="G24" s="34">
        <v>0</v>
      </c>
      <c r="H24" s="34">
        <v>0</v>
      </c>
      <c r="I24" s="34">
        <v>0</v>
      </c>
      <c r="J24" s="60">
        <v>0</v>
      </c>
      <c r="K24" s="14"/>
      <c r="M24" s="14"/>
      <c r="N24" s="67"/>
      <c r="O24" s="14"/>
      <c r="P24" s="14"/>
    </row>
    <row r="25" spans="1:16" x14ac:dyDescent="0.35">
      <c r="A25" s="46" t="s">
        <v>30</v>
      </c>
      <c r="B25" s="51">
        <v>1</v>
      </c>
      <c r="C25" s="33">
        <v>0</v>
      </c>
      <c r="D25" s="52">
        <v>0</v>
      </c>
      <c r="E25" s="59">
        <v>2</v>
      </c>
      <c r="F25" s="34">
        <v>1</v>
      </c>
      <c r="G25" s="34">
        <v>0</v>
      </c>
      <c r="H25" s="34">
        <v>1</v>
      </c>
      <c r="I25" s="34">
        <v>0</v>
      </c>
      <c r="J25" s="60">
        <v>0</v>
      </c>
      <c r="K25" s="14"/>
      <c r="M25" s="14"/>
      <c r="N25" s="67"/>
      <c r="O25" s="14"/>
      <c r="P25" s="14"/>
    </row>
    <row r="26" spans="1:16" x14ac:dyDescent="0.35">
      <c r="A26" s="46" t="s">
        <v>31</v>
      </c>
      <c r="B26" s="51">
        <v>0</v>
      </c>
      <c r="C26" s="33">
        <v>0</v>
      </c>
      <c r="D26" s="52">
        <v>0</v>
      </c>
      <c r="E26" s="59">
        <v>0</v>
      </c>
      <c r="F26" s="34">
        <v>0</v>
      </c>
      <c r="G26" s="34">
        <v>0</v>
      </c>
      <c r="H26" s="34">
        <v>0</v>
      </c>
      <c r="I26" s="34">
        <v>0</v>
      </c>
      <c r="J26" s="60">
        <v>0</v>
      </c>
      <c r="K26" s="14"/>
      <c r="M26" s="14"/>
      <c r="N26" s="67"/>
      <c r="O26" s="14"/>
      <c r="P26" s="14"/>
    </row>
    <row r="27" spans="1:16" x14ac:dyDescent="0.35">
      <c r="A27" s="46" t="s">
        <v>32</v>
      </c>
      <c r="B27" s="51">
        <v>1</v>
      </c>
      <c r="C27" s="33">
        <v>0</v>
      </c>
      <c r="D27" s="52">
        <v>0</v>
      </c>
      <c r="E27" s="59">
        <v>3</v>
      </c>
      <c r="F27" s="34">
        <v>1</v>
      </c>
      <c r="G27" s="34">
        <v>1</v>
      </c>
      <c r="H27" s="34">
        <v>1</v>
      </c>
      <c r="I27" s="34">
        <v>0</v>
      </c>
      <c r="J27" s="60">
        <v>0</v>
      </c>
      <c r="K27" s="14"/>
      <c r="M27" s="14"/>
      <c r="N27" s="14"/>
      <c r="O27" s="14"/>
      <c r="P27" s="14"/>
    </row>
    <row r="28" spans="1:16" x14ac:dyDescent="0.35">
      <c r="A28" s="46" t="s">
        <v>33</v>
      </c>
      <c r="B28" s="51">
        <v>0</v>
      </c>
      <c r="C28" s="33">
        <v>0</v>
      </c>
      <c r="D28" s="52">
        <v>0</v>
      </c>
      <c r="E28" s="59">
        <v>0</v>
      </c>
      <c r="F28" s="34">
        <v>0</v>
      </c>
      <c r="G28" s="34">
        <v>0</v>
      </c>
      <c r="H28" s="34">
        <v>0</v>
      </c>
      <c r="I28" s="34">
        <v>0</v>
      </c>
      <c r="J28" s="60">
        <v>0</v>
      </c>
      <c r="K28" s="14"/>
      <c r="M28" s="14"/>
      <c r="N28" s="14"/>
      <c r="O28" s="14"/>
      <c r="P28" s="14"/>
    </row>
    <row r="29" spans="1:16" x14ac:dyDescent="0.35">
      <c r="A29" s="46" t="s">
        <v>34</v>
      </c>
      <c r="B29" s="51">
        <v>0</v>
      </c>
      <c r="C29" s="33">
        <v>0</v>
      </c>
      <c r="D29" s="52">
        <v>0</v>
      </c>
      <c r="E29" s="59">
        <v>0</v>
      </c>
      <c r="F29" s="34">
        <v>0</v>
      </c>
      <c r="G29" s="34">
        <v>0</v>
      </c>
      <c r="H29" s="34">
        <v>0</v>
      </c>
      <c r="I29" s="34">
        <v>0</v>
      </c>
      <c r="J29" s="60">
        <v>0</v>
      </c>
      <c r="K29" s="14"/>
      <c r="M29" s="14"/>
      <c r="N29" s="14"/>
      <c r="O29" s="14"/>
      <c r="P29" s="14"/>
    </row>
    <row r="30" spans="1:16" x14ac:dyDescent="0.35">
      <c r="A30" s="46" t="s">
        <v>35</v>
      </c>
      <c r="B30" s="51">
        <v>0</v>
      </c>
      <c r="C30" s="33">
        <v>0</v>
      </c>
      <c r="D30" s="52">
        <v>0</v>
      </c>
      <c r="E30" s="59">
        <v>0</v>
      </c>
      <c r="F30" s="34">
        <v>0</v>
      </c>
      <c r="G30" s="34">
        <v>0</v>
      </c>
      <c r="H30" s="34">
        <v>0</v>
      </c>
      <c r="I30" s="34">
        <v>0</v>
      </c>
      <c r="J30" s="60">
        <v>0</v>
      </c>
      <c r="K30" s="14"/>
      <c r="M30" s="14"/>
      <c r="N30" s="14"/>
      <c r="O30" s="14"/>
      <c r="P30" s="14"/>
    </row>
    <row r="31" spans="1:16" x14ac:dyDescent="0.35">
      <c r="A31" s="46" t="s">
        <v>36</v>
      </c>
      <c r="B31" s="51">
        <v>1</v>
      </c>
      <c r="C31" s="33">
        <v>0</v>
      </c>
      <c r="D31" s="52">
        <v>0</v>
      </c>
      <c r="E31" s="59">
        <v>2</v>
      </c>
      <c r="F31" s="34">
        <v>1</v>
      </c>
      <c r="G31" s="34">
        <v>0</v>
      </c>
      <c r="H31" s="34">
        <v>1</v>
      </c>
      <c r="I31" s="34">
        <v>0</v>
      </c>
      <c r="J31" s="60">
        <v>0</v>
      </c>
      <c r="K31" s="14"/>
      <c r="M31" s="14"/>
      <c r="N31" s="14"/>
      <c r="O31" s="14"/>
      <c r="P31" s="14"/>
    </row>
    <row r="32" spans="1:16" x14ac:dyDescent="0.35">
      <c r="A32" s="46" t="s">
        <v>37</v>
      </c>
      <c r="B32" s="51">
        <v>1</v>
      </c>
      <c r="C32" s="33">
        <v>0</v>
      </c>
      <c r="D32" s="52">
        <v>0</v>
      </c>
      <c r="E32" s="59">
        <v>2</v>
      </c>
      <c r="F32" s="34">
        <v>1</v>
      </c>
      <c r="G32" s="34">
        <v>0</v>
      </c>
      <c r="H32" s="34">
        <v>1</v>
      </c>
      <c r="I32" s="34">
        <v>0</v>
      </c>
      <c r="J32" s="60">
        <v>0</v>
      </c>
      <c r="K32" s="14"/>
    </row>
    <row r="33" spans="1:11" x14ac:dyDescent="0.35">
      <c r="A33" s="46" t="s">
        <v>38</v>
      </c>
      <c r="B33" s="51">
        <v>1</v>
      </c>
      <c r="C33" s="33">
        <v>0</v>
      </c>
      <c r="D33" s="52">
        <v>0</v>
      </c>
      <c r="E33" s="59">
        <v>3</v>
      </c>
      <c r="F33" s="34">
        <v>1</v>
      </c>
      <c r="G33" s="34">
        <v>1</v>
      </c>
      <c r="H33" s="34">
        <v>1</v>
      </c>
      <c r="I33" s="34">
        <v>0</v>
      </c>
      <c r="J33" s="60">
        <v>0</v>
      </c>
      <c r="K33" s="14"/>
    </row>
    <row r="34" spans="1:11" x14ac:dyDescent="0.35">
      <c r="A34" s="46" t="s">
        <v>39</v>
      </c>
      <c r="B34" s="51">
        <v>1</v>
      </c>
      <c r="C34" s="33">
        <v>0</v>
      </c>
      <c r="D34" s="52">
        <v>0</v>
      </c>
      <c r="E34" s="59">
        <v>3</v>
      </c>
      <c r="F34" s="34">
        <v>1</v>
      </c>
      <c r="G34" s="34">
        <v>0</v>
      </c>
      <c r="H34" s="34">
        <v>1</v>
      </c>
      <c r="I34" s="34">
        <v>1</v>
      </c>
      <c r="J34" s="60">
        <v>0</v>
      </c>
      <c r="K34" s="14"/>
    </row>
    <row r="35" spans="1:11" x14ac:dyDescent="0.35">
      <c r="A35" s="46" t="s">
        <v>40</v>
      </c>
      <c r="B35" s="51">
        <v>0</v>
      </c>
      <c r="C35" s="33">
        <v>1</v>
      </c>
      <c r="D35" s="52">
        <v>0</v>
      </c>
      <c r="E35" s="59">
        <v>0</v>
      </c>
      <c r="F35" s="34">
        <v>0</v>
      </c>
      <c r="G35" s="34">
        <v>0</v>
      </c>
      <c r="H35" s="34">
        <v>0</v>
      </c>
      <c r="I35" s="34">
        <v>0</v>
      </c>
      <c r="J35" s="60">
        <v>0</v>
      </c>
      <c r="K35" s="14"/>
    </row>
    <row r="36" spans="1:11" x14ac:dyDescent="0.35">
      <c r="A36" s="46" t="s">
        <v>41</v>
      </c>
      <c r="B36" s="51">
        <v>1</v>
      </c>
      <c r="C36" s="33">
        <v>0</v>
      </c>
      <c r="D36" s="52">
        <v>0</v>
      </c>
      <c r="E36" s="59">
        <v>3</v>
      </c>
      <c r="F36" s="34">
        <v>1</v>
      </c>
      <c r="G36" s="34">
        <v>1</v>
      </c>
      <c r="H36" s="34">
        <v>1</v>
      </c>
      <c r="I36" s="34">
        <v>0</v>
      </c>
      <c r="J36" s="60">
        <v>0</v>
      </c>
      <c r="K36" s="14"/>
    </row>
    <row r="37" spans="1:11" x14ac:dyDescent="0.35">
      <c r="A37" s="46" t="s">
        <v>42</v>
      </c>
      <c r="B37" s="51">
        <v>1</v>
      </c>
      <c r="C37" s="33">
        <v>0</v>
      </c>
      <c r="D37" s="52">
        <v>0</v>
      </c>
      <c r="E37" s="59">
        <v>2</v>
      </c>
      <c r="F37" s="34">
        <v>1</v>
      </c>
      <c r="G37" s="34">
        <v>0</v>
      </c>
      <c r="H37" s="34">
        <v>1</v>
      </c>
      <c r="I37" s="34">
        <v>0</v>
      </c>
      <c r="J37" s="60">
        <v>0</v>
      </c>
      <c r="K37" s="14"/>
    </row>
    <row r="38" spans="1:11" x14ac:dyDescent="0.35">
      <c r="A38" s="46" t="s">
        <v>43</v>
      </c>
      <c r="B38" s="51">
        <v>1</v>
      </c>
      <c r="C38" s="33">
        <v>0</v>
      </c>
      <c r="D38" s="52">
        <v>0</v>
      </c>
      <c r="E38" s="59">
        <v>2</v>
      </c>
      <c r="F38" s="34">
        <v>1</v>
      </c>
      <c r="G38" s="34">
        <v>0</v>
      </c>
      <c r="H38" s="34">
        <v>1</v>
      </c>
      <c r="I38" s="34">
        <v>0</v>
      </c>
      <c r="J38" s="60">
        <v>0</v>
      </c>
      <c r="K38" s="14"/>
    </row>
    <row r="39" spans="1:11" x14ac:dyDescent="0.35">
      <c r="A39" s="46" t="s">
        <v>44</v>
      </c>
      <c r="B39" s="51">
        <v>1</v>
      </c>
      <c r="C39" s="33">
        <v>0</v>
      </c>
      <c r="D39" s="52">
        <v>0</v>
      </c>
      <c r="E39" s="59">
        <v>3</v>
      </c>
      <c r="F39" s="34">
        <v>1</v>
      </c>
      <c r="G39" s="34">
        <v>1</v>
      </c>
      <c r="H39" s="34">
        <v>1</v>
      </c>
      <c r="I39" s="34">
        <v>0</v>
      </c>
      <c r="J39" s="60">
        <v>0</v>
      </c>
      <c r="K39" s="14"/>
    </row>
    <row r="40" spans="1:11" x14ac:dyDescent="0.35">
      <c r="A40" s="46" t="s">
        <v>45</v>
      </c>
      <c r="B40" s="51">
        <v>0</v>
      </c>
      <c r="C40" s="33">
        <v>0</v>
      </c>
      <c r="D40" s="52">
        <v>0</v>
      </c>
      <c r="E40" s="59">
        <v>0</v>
      </c>
      <c r="F40" s="34">
        <v>0</v>
      </c>
      <c r="G40" s="34">
        <v>0</v>
      </c>
      <c r="H40" s="34">
        <v>0</v>
      </c>
      <c r="I40" s="34">
        <v>0</v>
      </c>
      <c r="J40" s="60">
        <v>0</v>
      </c>
      <c r="K40" s="14"/>
    </row>
    <row r="41" spans="1:11" x14ac:dyDescent="0.35">
      <c r="A41" s="46" t="s">
        <v>46</v>
      </c>
      <c r="B41" s="51">
        <v>1</v>
      </c>
      <c r="C41" s="33">
        <v>0</v>
      </c>
      <c r="D41" s="52">
        <v>0</v>
      </c>
      <c r="E41" s="59">
        <v>2</v>
      </c>
      <c r="F41" s="34">
        <v>1</v>
      </c>
      <c r="G41" s="34">
        <v>0</v>
      </c>
      <c r="H41" s="34">
        <v>1</v>
      </c>
      <c r="I41" s="34">
        <v>0</v>
      </c>
      <c r="J41" s="60">
        <v>0</v>
      </c>
      <c r="K41" s="14"/>
    </row>
    <row r="42" spans="1:11" x14ac:dyDescent="0.35">
      <c r="A42" s="46" t="s">
        <v>47</v>
      </c>
      <c r="B42" s="51">
        <v>1</v>
      </c>
      <c r="C42" s="33">
        <v>0</v>
      </c>
      <c r="D42" s="52">
        <v>0</v>
      </c>
      <c r="E42" s="59">
        <v>3</v>
      </c>
      <c r="F42" s="34">
        <v>1</v>
      </c>
      <c r="G42" s="34">
        <v>1</v>
      </c>
      <c r="H42" s="34">
        <v>1</v>
      </c>
      <c r="I42" s="34">
        <v>0</v>
      </c>
      <c r="J42" s="60">
        <v>0</v>
      </c>
      <c r="K42" s="14"/>
    </row>
    <row r="43" spans="1:11" x14ac:dyDescent="0.35">
      <c r="A43" s="46" t="s">
        <v>48</v>
      </c>
      <c r="B43" s="51">
        <v>0</v>
      </c>
      <c r="C43" s="33">
        <v>0</v>
      </c>
      <c r="D43" s="52">
        <v>0</v>
      </c>
      <c r="E43" s="59">
        <v>0</v>
      </c>
      <c r="F43" s="34">
        <v>0</v>
      </c>
      <c r="G43" s="34">
        <v>0</v>
      </c>
      <c r="H43" s="34">
        <v>0</v>
      </c>
      <c r="I43" s="34">
        <v>0</v>
      </c>
      <c r="J43" s="60">
        <v>0</v>
      </c>
      <c r="K43" s="14"/>
    </row>
    <row r="44" spans="1:11" x14ac:dyDescent="0.35">
      <c r="A44" s="46" t="s">
        <v>49</v>
      </c>
      <c r="B44" s="51">
        <v>0</v>
      </c>
      <c r="C44" s="33">
        <v>0</v>
      </c>
      <c r="D44" s="52">
        <v>0</v>
      </c>
      <c r="E44" s="59">
        <v>0</v>
      </c>
      <c r="F44" s="34">
        <v>0</v>
      </c>
      <c r="G44" s="34">
        <v>0</v>
      </c>
      <c r="H44" s="34">
        <v>0</v>
      </c>
      <c r="I44" s="34">
        <v>0</v>
      </c>
      <c r="J44" s="60">
        <v>0</v>
      </c>
      <c r="K44" s="14"/>
    </row>
    <row r="45" spans="1:11" x14ac:dyDescent="0.35">
      <c r="A45" s="46" t="s">
        <v>50</v>
      </c>
      <c r="B45" s="51">
        <v>1</v>
      </c>
      <c r="C45" s="33">
        <v>0</v>
      </c>
      <c r="D45" s="52">
        <v>0</v>
      </c>
      <c r="E45" s="59">
        <v>2</v>
      </c>
      <c r="F45" s="34">
        <v>1</v>
      </c>
      <c r="G45" s="34">
        <v>0</v>
      </c>
      <c r="H45" s="34">
        <v>1</v>
      </c>
      <c r="I45" s="34">
        <v>0</v>
      </c>
      <c r="J45" s="60">
        <v>0</v>
      </c>
      <c r="K45" s="14"/>
    </row>
    <row r="46" spans="1:11" x14ac:dyDescent="0.35">
      <c r="A46" s="46" t="s">
        <v>51</v>
      </c>
      <c r="B46" s="51">
        <v>1</v>
      </c>
      <c r="C46" s="33">
        <v>0</v>
      </c>
      <c r="D46" s="52">
        <v>0</v>
      </c>
      <c r="E46" s="59">
        <v>3</v>
      </c>
      <c r="F46" s="34">
        <v>1</v>
      </c>
      <c r="G46" s="34">
        <v>1</v>
      </c>
      <c r="H46" s="34">
        <v>1</v>
      </c>
      <c r="I46" s="34">
        <v>0</v>
      </c>
      <c r="J46" s="60">
        <v>0</v>
      </c>
      <c r="K46" s="14"/>
    </row>
    <row r="47" spans="1:11" x14ac:dyDescent="0.35">
      <c r="A47" s="46" t="s">
        <v>52</v>
      </c>
      <c r="B47" s="51">
        <v>1</v>
      </c>
      <c r="C47" s="33">
        <v>0</v>
      </c>
      <c r="D47" s="52">
        <v>0</v>
      </c>
      <c r="E47" s="59">
        <v>2</v>
      </c>
      <c r="F47" s="34">
        <v>1</v>
      </c>
      <c r="G47" s="34">
        <v>0</v>
      </c>
      <c r="H47" s="34">
        <v>1</v>
      </c>
      <c r="I47" s="34">
        <v>0</v>
      </c>
      <c r="J47" s="60">
        <v>0</v>
      </c>
      <c r="K47" s="14"/>
    </row>
    <row r="48" spans="1:11" ht="12.75" customHeight="1" x14ac:dyDescent="0.35">
      <c r="A48" s="46" t="s">
        <v>53</v>
      </c>
      <c r="B48" s="51">
        <v>0</v>
      </c>
      <c r="C48" s="33">
        <v>0</v>
      </c>
      <c r="D48" s="52">
        <v>0</v>
      </c>
      <c r="E48" s="59">
        <v>0</v>
      </c>
      <c r="F48" s="34">
        <v>0</v>
      </c>
      <c r="G48" s="34">
        <v>0</v>
      </c>
      <c r="H48" s="34">
        <v>0</v>
      </c>
      <c r="I48" s="34">
        <v>0</v>
      </c>
      <c r="J48" s="60">
        <v>0</v>
      </c>
      <c r="K48" s="14"/>
    </row>
    <row r="49" spans="1:11" x14ac:dyDescent="0.35">
      <c r="A49" s="46" t="s">
        <v>54</v>
      </c>
      <c r="B49" s="51">
        <v>1</v>
      </c>
      <c r="C49" s="33">
        <v>0</v>
      </c>
      <c r="D49" s="52">
        <v>0</v>
      </c>
      <c r="E49" s="59">
        <v>2</v>
      </c>
      <c r="F49" s="34">
        <v>1</v>
      </c>
      <c r="G49" s="34">
        <v>0</v>
      </c>
      <c r="H49" s="34">
        <v>1</v>
      </c>
      <c r="I49" s="34">
        <v>0</v>
      </c>
      <c r="J49" s="60">
        <v>0</v>
      </c>
      <c r="K49" s="14"/>
    </row>
    <row r="50" spans="1:11" x14ac:dyDescent="0.35">
      <c r="A50" s="46" t="s">
        <v>55</v>
      </c>
      <c r="B50" s="51">
        <v>0</v>
      </c>
      <c r="C50" s="33">
        <v>0</v>
      </c>
      <c r="D50" s="52">
        <v>0</v>
      </c>
      <c r="E50" s="59">
        <v>0</v>
      </c>
      <c r="F50" s="34">
        <v>0</v>
      </c>
      <c r="G50" s="34">
        <v>0</v>
      </c>
      <c r="H50" s="34">
        <v>0</v>
      </c>
      <c r="I50" s="34">
        <v>0</v>
      </c>
      <c r="J50" s="60">
        <v>0</v>
      </c>
      <c r="K50" s="14"/>
    </row>
    <row r="51" spans="1:11" x14ac:dyDescent="0.35">
      <c r="A51" s="46" t="s">
        <v>56</v>
      </c>
      <c r="B51" s="51">
        <v>1</v>
      </c>
      <c r="C51" s="33">
        <v>0</v>
      </c>
      <c r="D51" s="52">
        <v>0</v>
      </c>
      <c r="E51" s="59">
        <v>3</v>
      </c>
      <c r="F51" s="34">
        <v>1</v>
      </c>
      <c r="G51" s="34">
        <v>1</v>
      </c>
      <c r="H51" s="34">
        <v>1</v>
      </c>
      <c r="I51" s="34">
        <v>0</v>
      </c>
      <c r="J51" s="60">
        <v>0</v>
      </c>
      <c r="K51" s="14"/>
    </row>
    <row r="52" spans="1:11" x14ac:dyDescent="0.35">
      <c r="A52" s="46" t="s">
        <v>57</v>
      </c>
      <c r="B52" s="51">
        <v>1</v>
      </c>
      <c r="C52" s="33">
        <v>0</v>
      </c>
      <c r="D52" s="52">
        <v>0</v>
      </c>
      <c r="E52" s="59">
        <v>2</v>
      </c>
      <c r="F52" s="34">
        <v>1</v>
      </c>
      <c r="G52" s="34">
        <v>0</v>
      </c>
      <c r="H52" s="34">
        <v>1</v>
      </c>
      <c r="I52" s="34">
        <v>0</v>
      </c>
      <c r="J52" s="60">
        <v>0</v>
      </c>
      <c r="K52" s="14"/>
    </row>
    <row r="53" spans="1:11" x14ac:dyDescent="0.35">
      <c r="A53" s="46" t="s">
        <v>58</v>
      </c>
      <c r="B53" s="51">
        <v>0</v>
      </c>
      <c r="C53" s="33">
        <v>0</v>
      </c>
      <c r="D53" s="52">
        <v>0</v>
      </c>
      <c r="E53" s="59">
        <v>0</v>
      </c>
      <c r="F53" s="34">
        <v>0</v>
      </c>
      <c r="G53" s="34">
        <v>0</v>
      </c>
      <c r="H53" s="34">
        <v>0</v>
      </c>
      <c r="I53" s="34">
        <v>0</v>
      </c>
      <c r="J53" s="60">
        <v>0</v>
      </c>
      <c r="K53" s="14"/>
    </row>
    <row r="54" spans="1:11" x14ac:dyDescent="0.35">
      <c r="A54" s="46" t="s">
        <v>59</v>
      </c>
      <c r="B54" s="51">
        <v>1</v>
      </c>
      <c r="C54" s="33">
        <v>0</v>
      </c>
      <c r="D54" s="52">
        <v>0</v>
      </c>
      <c r="E54" s="59">
        <v>2</v>
      </c>
      <c r="F54" s="34">
        <v>1</v>
      </c>
      <c r="G54" s="34">
        <v>0</v>
      </c>
      <c r="H54" s="34">
        <v>1</v>
      </c>
      <c r="I54" s="34">
        <v>0</v>
      </c>
      <c r="J54" s="60">
        <v>0</v>
      </c>
      <c r="K54" s="14"/>
    </row>
    <row r="55" spans="1:11" x14ac:dyDescent="0.35">
      <c r="A55" s="46" t="s">
        <v>60</v>
      </c>
      <c r="B55" s="51">
        <v>1</v>
      </c>
      <c r="C55" s="33">
        <v>0</v>
      </c>
      <c r="D55" s="52">
        <v>0</v>
      </c>
      <c r="E55" s="59">
        <v>3</v>
      </c>
      <c r="F55" s="34">
        <v>1</v>
      </c>
      <c r="G55" s="34">
        <v>1</v>
      </c>
      <c r="H55" s="34">
        <v>1</v>
      </c>
      <c r="I55" s="34">
        <v>0</v>
      </c>
      <c r="J55" s="60">
        <v>0</v>
      </c>
      <c r="K55" s="14"/>
    </row>
    <row r="56" spans="1:11" x14ac:dyDescent="0.35">
      <c r="A56" s="46" t="s">
        <v>229</v>
      </c>
      <c r="B56" s="51">
        <v>1</v>
      </c>
      <c r="C56" s="33">
        <v>0</v>
      </c>
      <c r="D56" s="52">
        <v>0</v>
      </c>
      <c r="E56" s="59">
        <v>2</v>
      </c>
      <c r="F56" s="34">
        <v>0</v>
      </c>
      <c r="G56" s="34">
        <v>1</v>
      </c>
      <c r="H56" s="34">
        <v>1</v>
      </c>
      <c r="I56" s="34">
        <v>0</v>
      </c>
      <c r="J56" s="60">
        <v>0</v>
      </c>
    </row>
    <row r="57" spans="1:11" x14ac:dyDescent="0.35">
      <c r="A57" s="46" t="s">
        <v>61</v>
      </c>
      <c r="B57" s="51">
        <v>1</v>
      </c>
      <c r="C57" s="33">
        <v>0</v>
      </c>
      <c r="D57" s="52">
        <v>0</v>
      </c>
      <c r="E57" s="59">
        <v>2</v>
      </c>
      <c r="F57" s="34">
        <v>1</v>
      </c>
      <c r="G57" s="34">
        <v>0</v>
      </c>
      <c r="H57" s="34">
        <v>1</v>
      </c>
      <c r="I57" s="34">
        <v>0</v>
      </c>
      <c r="J57" s="60">
        <v>0</v>
      </c>
    </row>
    <row r="58" spans="1:11" x14ac:dyDescent="0.35">
      <c r="A58" s="46" t="s">
        <v>62</v>
      </c>
      <c r="B58" s="51">
        <v>1</v>
      </c>
      <c r="C58" s="33">
        <v>0</v>
      </c>
      <c r="D58" s="52">
        <v>0</v>
      </c>
      <c r="E58" s="59">
        <v>3</v>
      </c>
      <c r="F58" s="34">
        <v>1</v>
      </c>
      <c r="G58" s="34">
        <v>1</v>
      </c>
      <c r="H58" s="34">
        <v>1</v>
      </c>
      <c r="I58" s="34">
        <v>0</v>
      </c>
      <c r="J58" s="60">
        <v>0</v>
      </c>
    </row>
    <row r="59" spans="1:11" x14ac:dyDescent="0.35">
      <c r="A59" s="46" t="s">
        <v>230</v>
      </c>
      <c r="B59" s="51">
        <v>1</v>
      </c>
      <c r="C59" s="33">
        <v>0</v>
      </c>
      <c r="D59" s="52">
        <v>0</v>
      </c>
      <c r="E59" s="59">
        <v>3</v>
      </c>
      <c r="F59" s="34">
        <v>1</v>
      </c>
      <c r="G59" s="34">
        <v>1</v>
      </c>
      <c r="H59" s="34">
        <v>1</v>
      </c>
      <c r="I59" s="34">
        <v>0</v>
      </c>
      <c r="J59" s="60">
        <v>0</v>
      </c>
    </row>
    <row r="60" spans="1:11" x14ac:dyDescent="0.35">
      <c r="A60" s="46" t="s">
        <v>63</v>
      </c>
      <c r="B60" s="51">
        <v>1</v>
      </c>
      <c r="C60" s="33">
        <v>0</v>
      </c>
      <c r="D60" s="52">
        <v>0</v>
      </c>
      <c r="E60" s="59">
        <v>3</v>
      </c>
      <c r="F60" s="34">
        <v>1</v>
      </c>
      <c r="G60" s="34">
        <v>1</v>
      </c>
      <c r="H60" s="34">
        <v>1</v>
      </c>
      <c r="I60" s="34">
        <v>0</v>
      </c>
      <c r="J60" s="60">
        <v>0</v>
      </c>
    </row>
    <row r="61" spans="1:11" x14ac:dyDescent="0.35">
      <c r="A61" s="46" t="s">
        <v>64</v>
      </c>
      <c r="B61" s="51">
        <v>1</v>
      </c>
      <c r="C61" s="33">
        <v>0</v>
      </c>
      <c r="D61" s="52">
        <v>0</v>
      </c>
      <c r="E61" s="59">
        <v>3</v>
      </c>
      <c r="F61" s="34">
        <v>1</v>
      </c>
      <c r="G61" s="34">
        <v>1</v>
      </c>
      <c r="H61" s="34">
        <v>1</v>
      </c>
      <c r="I61" s="34">
        <v>0</v>
      </c>
      <c r="J61" s="60">
        <v>0</v>
      </c>
    </row>
    <row r="62" spans="1:11" x14ac:dyDescent="0.35">
      <c r="A62" s="46" t="s">
        <v>65</v>
      </c>
      <c r="B62" s="51">
        <v>1</v>
      </c>
      <c r="C62" s="33">
        <v>0</v>
      </c>
      <c r="D62" s="52">
        <v>0</v>
      </c>
      <c r="E62" s="59">
        <v>3</v>
      </c>
      <c r="F62" s="34">
        <v>1</v>
      </c>
      <c r="G62" s="34">
        <v>1</v>
      </c>
      <c r="H62" s="34">
        <v>1</v>
      </c>
      <c r="I62" s="34">
        <v>0</v>
      </c>
      <c r="J62" s="60">
        <v>0</v>
      </c>
    </row>
    <row r="63" spans="1:11" x14ac:dyDescent="0.35">
      <c r="A63" s="46" t="s">
        <v>66</v>
      </c>
      <c r="B63" s="51">
        <v>0</v>
      </c>
      <c r="C63" s="33">
        <v>0</v>
      </c>
      <c r="D63" s="52">
        <v>0</v>
      </c>
      <c r="E63" s="59">
        <v>0</v>
      </c>
      <c r="F63" s="34">
        <v>0</v>
      </c>
      <c r="G63" s="34">
        <v>0</v>
      </c>
      <c r="H63" s="34">
        <v>0</v>
      </c>
      <c r="I63" s="34">
        <v>0</v>
      </c>
      <c r="J63" s="60">
        <v>0</v>
      </c>
    </row>
    <row r="64" spans="1:11" x14ac:dyDescent="0.35">
      <c r="A64" s="46" t="s">
        <v>67</v>
      </c>
      <c r="B64" s="51">
        <v>1</v>
      </c>
      <c r="C64" s="33">
        <v>0</v>
      </c>
      <c r="D64" s="52">
        <v>0</v>
      </c>
      <c r="E64" s="59">
        <v>3</v>
      </c>
      <c r="F64" s="34">
        <v>1</v>
      </c>
      <c r="G64" s="34">
        <v>1</v>
      </c>
      <c r="H64" s="34">
        <v>1</v>
      </c>
      <c r="I64" s="34">
        <v>0</v>
      </c>
      <c r="J64" s="60">
        <v>0</v>
      </c>
    </row>
    <row r="65" spans="1:16" x14ac:dyDescent="0.35">
      <c r="A65" s="46" t="s">
        <v>68</v>
      </c>
      <c r="B65" s="51">
        <v>0</v>
      </c>
      <c r="C65" s="33">
        <v>0</v>
      </c>
      <c r="D65" s="52">
        <v>0</v>
      </c>
      <c r="E65" s="59">
        <v>0</v>
      </c>
      <c r="F65" s="34">
        <v>0</v>
      </c>
      <c r="G65" s="34">
        <v>0</v>
      </c>
      <c r="H65" s="34">
        <v>0</v>
      </c>
      <c r="I65" s="34">
        <v>0</v>
      </c>
      <c r="J65" s="60">
        <v>0</v>
      </c>
    </row>
    <row r="66" spans="1:16" x14ac:dyDescent="0.35">
      <c r="A66" s="46" t="s">
        <v>69</v>
      </c>
      <c r="B66" s="51">
        <v>1</v>
      </c>
      <c r="C66" s="33">
        <v>0</v>
      </c>
      <c r="D66" s="52">
        <v>0</v>
      </c>
      <c r="E66" s="59">
        <v>3</v>
      </c>
      <c r="F66" s="34">
        <v>1</v>
      </c>
      <c r="G66" s="34">
        <v>1</v>
      </c>
      <c r="H66" s="34">
        <v>1</v>
      </c>
      <c r="I66" s="34">
        <v>0</v>
      </c>
      <c r="J66" s="60">
        <v>0</v>
      </c>
      <c r="N66" s="29"/>
      <c r="O66" s="29"/>
      <c r="P66" s="6"/>
    </row>
    <row r="67" spans="1:16" x14ac:dyDescent="0.35">
      <c r="A67" s="46" t="s">
        <v>70</v>
      </c>
      <c r="B67" s="51">
        <v>0</v>
      </c>
      <c r="C67" s="33">
        <v>0</v>
      </c>
      <c r="D67" s="52">
        <v>0</v>
      </c>
      <c r="E67" s="59">
        <v>0</v>
      </c>
      <c r="F67" s="34">
        <v>0</v>
      </c>
      <c r="G67" s="34">
        <v>0</v>
      </c>
      <c r="H67" s="34">
        <v>0</v>
      </c>
      <c r="I67" s="34">
        <v>0</v>
      </c>
      <c r="J67" s="60">
        <v>0</v>
      </c>
      <c r="N67" s="29"/>
      <c r="O67" s="29"/>
      <c r="P67" s="6"/>
    </row>
    <row r="68" spans="1:16" x14ac:dyDescent="0.35">
      <c r="A68" s="46" t="s">
        <v>71</v>
      </c>
      <c r="B68" s="51">
        <v>1</v>
      </c>
      <c r="C68" s="33">
        <v>0</v>
      </c>
      <c r="D68" s="52">
        <v>0</v>
      </c>
      <c r="E68" s="59">
        <v>2</v>
      </c>
      <c r="F68" s="34">
        <v>1</v>
      </c>
      <c r="G68" s="34">
        <v>0</v>
      </c>
      <c r="H68" s="34">
        <v>1</v>
      </c>
      <c r="I68" s="34">
        <v>0</v>
      </c>
      <c r="J68" s="60">
        <v>0</v>
      </c>
      <c r="N68" s="29"/>
      <c r="O68" s="29"/>
      <c r="P68" s="6"/>
    </row>
    <row r="69" spans="1:16" x14ac:dyDescent="0.35">
      <c r="A69" s="46" t="s">
        <v>72</v>
      </c>
      <c r="B69" s="51">
        <v>1</v>
      </c>
      <c r="C69" s="33">
        <v>0</v>
      </c>
      <c r="D69" s="52">
        <v>0</v>
      </c>
      <c r="E69" s="59">
        <v>2</v>
      </c>
      <c r="F69" s="34">
        <v>1</v>
      </c>
      <c r="G69" s="34">
        <v>0</v>
      </c>
      <c r="H69" s="34">
        <v>1</v>
      </c>
      <c r="I69" s="34">
        <v>0</v>
      </c>
      <c r="J69" s="60">
        <v>0</v>
      </c>
      <c r="N69" s="29"/>
      <c r="O69" s="29"/>
      <c r="P69" s="6"/>
    </row>
    <row r="70" spans="1:16" x14ac:dyDescent="0.35">
      <c r="A70" s="46" t="s">
        <v>73</v>
      </c>
      <c r="B70" s="51">
        <v>0</v>
      </c>
      <c r="C70" s="33">
        <v>0</v>
      </c>
      <c r="D70" s="52">
        <v>0</v>
      </c>
      <c r="E70" s="59">
        <v>0</v>
      </c>
      <c r="F70" s="34">
        <v>0</v>
      </c>
      <c r="G70" s="34">
        <v>0</v>
      </c>
      <c r="H70" s="34">
        <v>0</v>
      </c>
      <c r="I70" s="34">
        <v>0</v>
      </c>
      <c r="J70" s="60">
        <v>0</v>
      </c>
      <c r="N70" s="29"/>
      <c r="O70" s="29"/>
      <c r="P70" s="6"/>
    </row>
    <row r="71" spans="1:16" x14ac:dyDescent="0.35">
      <c r="A71" s="46" t="s">
        <v>74</v>
      </c>
      <c r="B71" s="51">
        <v>1</v>
      </c>
      <c r="C71" s="33">
        <v>0</v>
      </c>
      <c r="D71" s="52">
        <v>0</v>
      </c>
      <c r="E71" s="59">
        <v>2</v>
      </c>
      <c r="F71" s="34">
        <v>1</v>
      </c>
      <c r="G71" s="34">
        <v>0</v>
      </c>
      <c r="H71" s="34">
        <v>1</v>
      </c>
      <c r="I71" s="34">
        <v>0</v>
      </c>
      <c r="J71" s="60">
        <v>0</v>
      </c>
      <c r="N71" s="29"/>
      <c r="O71" s="29"/>
      <c r="P71" s="6"/>
    </row>
    <row r="72" spans="1:16" x14ac:dyDescent="0.35">
      <c r="A72" s="46" t="s">
        <v>75</v>
      </c>
      <c r="B72" s="51">
        <v>0</v>
      </c>
      <c r="C72" s="33">
        <v>0</v>
      </c>
      <c r="D72" s="52">
        <v>0</v>
      </c>
      <c r="E72" s="59">
        <v>0</v>
      </c>
      <c r="F72" s="34">
        <v>0</v>
      </c>
      <c r="G72" s="34">
        <v>0</v>
      </c>
      <c r="H72" s="34">
        <v>0</v>
      </c>
      <c r="I72" s="34">
        <v>0</v>
      </c>
      <c r="J72" s="60">
        <v>0</v>
      </c>
      <c r="N72" s="29"/>
      <c r="O72" s="29"/>
      <c r="P72" s="6"/>
    </row>
    <row r="73" spans="1:16" x14ac:dyDescent="0.35">
      <c r="A73" s="46" t="s">
        <v>76</v>
      </c>
      <c r="B73" s="51">
        <v>0</v>
      </c>
      <c r="C73" s="33">
        <v>0</v>
      </c>
      <c r="D73" s="52">
        <v>0</v>
      </c>
      <c r="E73" s="59">
        <v>0</v>
      </c>
      <c r="F73" s="34">
        <v>0</v>
      </c>
      <c r="G73" s="34">
        <v>0</v>
      </c>
      <c r="H73" s="34">
        <v>0</v>
      </c>
      <c r="I73" s="34">
        <v>0</v>
      </c>
      <c r="J73" s="60">
        <v>0</v>
      </c>
      <c r="N73" s="29"/>
      <c r="O73" s="29"/>
      <c r="P73" s="6"/>
    </row>
    <row r="74" spans="1:16" x14ac:dyDescent="0.35">
      <c r="A74" s="46" t="s">
        <v>77</v>
      </c>
      <c r="B74" s="51">
        <v>0</v>
      </c>
      <c r="C74" s="33">
        <v>0</v>
      </c>
      <c r="D74" s="52">
        <v>0</v>
      </c>
      <c r="E74" s="59">
        <v>0</v>
      </c>
      <c r="F74" s="34">
        <v>0</v>
      </c>
      <c r="G74" s="34">
        <v>0</v>
      </c>
      <c r="H74" s="34">
        <v>0</v>
      </c>
      <c r="I74" s="34">
        <v>0</v>
      </c>
      <c r="J74" s="60">
        <v>0</v>
      </c>
      <c r="N74" s="29"/>
      <c r="O74" s="29"/>
      <c r="P74" s="6"/>
    </row>
    <row r="75" spans="1:16" x14ac:dyDescent="0.35">
      <c r="A75" s="46" t="s">
        <v>78</v>
      </c>
      <c r="B75" s="51">
        <v>1</v>
      </c>
      <c r="C75" s="33">
        <v>0</v>
      </c>
      <c r="D75" s="52">
        <v>0</v>
      </c>
      <c r="E75" s="59">
        <v>2</v>
      </c>
      <c r="F75" s="34">
        <v>1</v>
      </c>
      <c r="G75" s="34">
        <v>0</v>
      </c>
      <c r="H75" s="34">
        <v>1</v>
      </c>
      <c r="I75" s="34">
        <v>0</v>
      </c>
      <c r="J75" s="60">
        <v>0</v>
      </c>
      <c r="N75" s="29"/>
      <c r="O75" s="29"/>
      <c r="P75" s="6"/>
    </row>
    <row r="76" spans="1:16" x14ac:dyDescent="0.35">
      <c r="A76" s="46" t="s">
        <v>79</v>
      </c>
      <c r="B76" s="51">
        <v>1</v>
      </c>
      <c r="C76" s="33">
        <v>0</v>
      </c>
      <c r="D76" s="52">
        <v>0</v>
      </c>
      <c r="E76" s="59">
        <v>2</v>
      </c>
      <c r="F76" s="34">
        <v>1</v>
      </c>
      <c r="G76" s="34">
        <v>0</v>
      </c>
      <c r="H76" s="34">
        <v>1</v>
      </c>
      <c r="I76" s="34">
        <v>0</v>
      </c>
      <c r="J76" s="60">
        <v>0</v>
      </c>
      <c r="N76" s="29"/>
      <c r="O76" s="29"/>
      <c r="P76" s="6"/>
    </row>
    <row r="77" spans="1:16" x14ac:dyDescent="0.35">
      <c r="A77" s="46" t="s">
        <v>80</v>
      </c>
      <c r="B77" s="51">
        <v>0</v>
      </c>
      <c r="C77" s="33">
        <v>1</v>
      </c>
      <c r="D77" s="52">
        <v>0</v>
      </c>
      <c r="E77" s="59">
        <v>0</v>
      </c>
      <c r="F77" s="34">
        <v>0</v>
      </c>
      <c r="G77" s="34">
        <v>0</v>
      </c>
      <c r="H77" s="34">
        <v>0</v>
      </c>
      <c r="I77" s="34">
        <v>0</v>
      </c>
      <c r="J77" s="60">
        <v>0</v>
      </c>
      <c r="N77" s="29"/>
      <c r="O77" s="29"/>
      <c r="P77" s="6"/>
    </row>
    <row r="78" spans="1:16" x14ac:dyDescent="0.35">
      <c r="A78" s="46" t="s">
        <v>81</v>
      </c>
      <c r="B78" s="51">
        <v>1</v>
      </c>
      <c r="C78" s="33">
        <v>0</v>
      </c>
      <c r="D78" s="52">
        <v>0</v>
      </c>
      <c r="E78" s="59">
        <v>3</v>
      </c>
      <c r="F78" s="34">
        <v>1</v>
      </c>
      <c r="G78" s="34">
        <v>1</v>
      </c>
      <c r="H78" s="34">
        <v>1</v>
      </c>
      <c r="I78" s="34">
        <v>0</v>
      </c>
      <c r="J78" s="60">
        <v>0</v>
      </c>
      <c r="N78" s="29"/>
      <c r="O78" s="29"/>
      <c r="P78" s="6"/>
    </row>
    <row r="79" spans="1:16" x14ac:dyDescent="0.35">
      <c r="A79" s="46" t="s">
        <v>82</v>
      </c>
      <c r="B79" s="51">
        <v>1</v>
      </c>
      <c r="C79" s="33">
        <v>0</v>
      </c>
      <c r="D79" s="52">
        <v>0</v>
      </c>
      <c r="E79" s="59">
        <v>3</v>
      </c>
      <c r="F79" s="34">
        <v>1</v>
      </c>
      <c r="G79" s="34">
        <v>1</v>
      </c>
      <c r="H79" s="34">
        <v>1</v>
      </c>
      <c r="I79" s="34">
        <v>0</v>
      </c>
      <c r="J79" s="60">
        <v>0</v>
      </c>
      <c r="N79" s="29"/>
      <c r="O79" s="29"/>
      <c r="P79" s="6"/>
    </row>
    <row r="80" spans="1:16" x14ac:dyDescent="0.35">
      <c r="A80" s="46" t="s">
        <v>83</v>
      </c>
      <c r="B80" s="51">
        <v>1</v>
      </c>
      <c r="C80" s="33">
        <v>0</v>
      </c>
      <c r="D80" s="52">
        <v>0</v>
      </c>
      <c r="E80" s="59">
        <v>2</v>
      </c>
      <c r="F80" s="34">
        <v>1</v>
      </c>
      <c r="G80" s="34">
        <v>0</v>
      </c>
      <c r="H80" s="34">
        <v>1</v>
      </c>
      <c r="I80" s="34">
        <v>0</v>
      </c>
      <c r="J80" s="60">
        <v>0</v>
      </c>
      <c r="N80" s="29"/>
      <c r="O80" s="29"/>
      <c r="P80" s="6"/>
    </row>
    <row r="81" spans="1:16" x14ac:dyDescent="0.35">
      <c r="A81" s="46" t="s">
        <v>84</v>
      </c>
      <c r="B81" s="51">
        <v>0</v>
      </c>
      <c r="C81" s="33">
        <v>0</v>
      </c>
      <c r="D81" s="52">
        <v>1</v>
      </c>
      <c r="E81" s="59">
        <v>0</v>
      </c>
      <c r="F81" s="34">
        <v>0</v>
      </c>
      <c r="G81" s="34">
        <v>0</v>
      </c>
      <c r="H81" s="34">
        <v>0</v>
      </c>
      <c r="I81" s="34">
        <v>0</v>
      </c>
      <c r="J81" s="60">
        <v>0</v>
      </c>
      <c r="K81" s="6"/>
      <c r="N81" s="29"/>
      <c r="O81" s="29"/>
      <c r="P81" s="6"/>
    </row>
    <row r="82" spans="1:16" x14ac:dyDescent="0.35">
      <c r="A82" s="46" t="s">
        <v>85</v>
      </c>
      <c r="B82" s="51">
        <v>0</v>
      </c>
      <c r="C82" s="33">
        <v>0</v>
      </c>
      <c r="D82" s="52">
        <v>0</v>
      </c>
      <c r="E82" s="59">
        <v>0</v>
      </c>
      <c r="F82" s="34">
        <v>0</v>
      </c>
      <c r="G82" s="34">
        <v>0</v>
      </c>
      <c r="H82" s="34">
        <v>0</v>
      </c>
      <c r="I82" s="34">
        <v>0</v>
      </c>
      <c r="J82" s="60">
        <v>0</v>
      </c>
      <c r="N82" s="29"/>
      <c r="O82" s="29"/>
      <c r="P82" s="6"/>
    </row>
    <row r="83" spans="1:16" x14ac:dyDescent="0.35">
      <c r="A83" s="46" t="s">
        <v>86</v>
      </c>
      <c r="B83" s="51">
        <v>0</v>
      </c>
      <c r="C83" s="33">
        <v>0</v>
      </c>
      <c r="D83" s="52">
        <v>0</v>
      </c>
      <c r="E83" s="59">
        <v>0</v>
      </c>
      <c r="F83" s="34">
        <v>0</v>
      </c>
      <c r="G83" s="34">
        <v>0</v>
      </c>
      <c r="H83" s="34">
        <v>0</v>
      </c>
      <c r="I83" s="34">
        <v>0</v>
      </c>
      <c r="J83" s="60">
        <v>0</v>
      </c>
      <c r="N83" s="29"/>
      <c r="O83" s="29"/>
      <c r="P83" s="6"/>
    </row>
    <row r="84" spans="1:16" x14ac:dyDescent="0.35">
      <c r="A84" s="46" t="s">
        <v>87</v>
      </c>
      <c r="B84" s="51">
        <v>0</v>
      </c>
      <c r="C84" s="33">
        <v>0</v>
      </c>
      <c r="D84" s="52">
        <v>0</v>
      </c>
      <c r="E84" s="59">
        <v>0</v>
      </c>
      <c r="F84" s="34">
        <v>0</v>
      </c>
      <c r="G84" s="34">
        <v>0</v>
      </c>
      <c r="H84" s="34">
        <v>0</v>
      </c>
      <c r="I84" s="34">
        <v>0</v>
      </c>
      <c r="J84" s="60">
        <v>0</v>
      </c>
      <c r="N84" s="29"/>
      <c r="O84" s="29"/>
      <c r="P84" s="6"/>
    </row>
    <row r="85" spans="1:16" x14ac:dyDescent="0.35">
      <c r="A85" s="46" t="s">
        <v>88</v>
      </c>
      <c r="B85" s="51">
        <v>1</v>
      </c>
      <c r="C85" s="33">
        <v>0</v>
      </c>
      <c r="D85" s="52">
        <v>0</v>
      </c>
      <c r="E85" s="59">
        <v>3</v>
      </c>
      <c r="F85" s="34">
        <v>1</v>
      </c>
      <c r="G85" s="34">
        <v>1</v>
      </c>
      <c r="H85" s="34">
        <v>1</v>
      </c>
      <c r="I85" s="34">
        <v>0</v>
      </c>
      <c r="J85" s="60">
        <v>0</v>
      </c>
      <c r="N85" s="29"/>
      <c r="O85" s="29"/>
      <c r="P85" s="6"/>
    </row>
    <row r="86" spans="1:16" x14ac:dyDescent="0.35">
      <c r="A86" s="46" t="s">
        <v>89</v>
      </c>
      <c r="B86" s="51">
        <v>0</v>
      </c>
      <c r="C86" s="33">
        <v>0</v>
      </c>
      <c r="D86" s="52">
        <v>0</v>
      </c>
      <c r="E86" s="59">
        <v>0</v>
      </c>
      <c r="F86" s="34">
        <v>0</v>
      </c>
      <c r="G86" s="34">
        <v>0</v>
      </c>
      <c r="H86" s="34">
        <v>0</v>
      </c>
      <c r="I86" s="34">
        <v>0</v>
      </c>
      <c r="J86" s="60">
        <v>0</v>
      </c>
      <c r="N86" s="29"/>
      <c r="O86" s="29"/>
      <c r="P86" s="6"/>
    </row>
    <row r="87" spans="1:16" x14ac:dyDescent="0.35">
      <c r="A87" s="46" t="s">
        <v>90</v>
      </c>
      <c r="B87" s="51">
        <v>1</v>
      </c>
      <c r="C87" s="33">
        <v>0</v>
      </c>
      <c r="D87" s="52">
        <v>0</v>
      </c>
      <c r="E87" s="59">
        <v>3</v>
      </c>
      <c r="F87" s="34">
        <v>1</v>
      </c>
      <c r="G87" s="34">
        <v>0</v>
      </c>
      <c r="H87" s="34">
        <v>1</v>
      </c>
      <c r="I87" s="34">
        <v>1</v>
      </c>
      <c r="J87" s="60">
        <v>0</v>
      </c>
      <c r="N87" s="29"/>
      <c r="O87" s="29"/>
      <c r="P87" s="6"/>
    </row>
    <row r="88" spans="1:16" x14ac:dyDescent="0.35">
      <c r="A88" s="46" t="s">
        <v>91</v>
      </c>
      <c r="B88" s="51">
        <v>1</v>
      </c>
      <c r="C88" s="33">
        <v>0</v>
      </c>
      <c r="D88" s="52">
        <v>0</v>
      </c>
      <c r="E88" s="59">
        <v>3</v>
      </c>
      <c r="F88" s="34">
        <v>1</v>
      </c>
      <c r="G88" s="34">
        <v>0</v>
      </c>
      <c r="H88" s="34">
        <v>1</v>
      </c>
      <c r="I88" s="34">
        <v>1</v>
      </c>
      <c r="J88" s="60">
        <v>0</v>
      </c>
      <c r="N88" s="29"/>
      <c r="O88" s="29"/>
      <c r="P88" s="6"/>
    </row>
    <row r="89" spans="1:16" x14ac:dyDescent="0.35">
      <c r="A89" s="46" t="s">
        <v>92</v>
      </c>
      <c r="B89" s="51">
        <v>1</v>
      </c>
      <c r="C89" s="33">
        <v>0</v>
      </c>
      <c r="D89" s="52">
        <v>0</v>
      </c>
      <c r="E89" s="59">
        <v>3</v>
      </c>
      <c r="F89" s="34">
        <v>1</v>
      </c>
      <c r="G89" s="34">
        <v>1</v>
      </c>
      <c r="H89" s="34">
        <v>1</v>
      </c>
      <c r="I89" s="34">
        <v>0</v>
      </c>
      <c r="J89" s="60">
        <v>0</v>
      </c>
      <c r="N89" s="29"/>
      <c r="O89" s="29"/>
      <c r="P89" s="6"/>
    </row>
    <row r="90" spans="1:16" x14ac:dyDescent="0.35">
      <c r="A90" s="46" t="s">
        <v>93</v>
      </c>
      <c r="B90" s="51">
        <v>1</v>
      </c>
      <c r="C90" s="33">
        <v>0</v>
      </c>
      <c r="D90" s="52">
        <v>0</v>
      </c>
      <c r="E90" s="59">
        <v>3</v>
      </c>
      <c r="F90" s="34">
        <v>1</v>
      </c>
      <c r="G90" s="34">
        <v>1</v>
      </c>
      <c r="H90" s="34">
        <v>1</v>
      </c>
      <c r="I90" s="34">
        <v>0</v>
      </c>
      <c r="J90" s="60">
        <v>0</v>
      </c>
      <c r="N90" s="29"/>
      <c r="O90" s="29"/>
      <c r="P90" s="6"/>
    </row>
    <row r="91" spans="1:16" x14ac:dyDescent="0.35">
      <c r="A91" s="46" t="s">
        <v>94</v>
      </c>
      <c r="B91" s="51">
        <v>0</v>
      </c>
      <c r="C91" s="33">
        <v>0</v>
      </c>
      <c r="D91" s="52">
        <v>0</v>
      </c>
      <c r="E91" s="59">
        <v>0</v>
      </c>
      <c r="F91" s="34">
        <v>0</v>
      </c>
      <c r="G91" s="34">
        <v>0</v>
      </c>
      <c r="H91" s="34">
        <v>0</v>
      </c>
      <c r="I91" s="34">
        <v>0</v>
      </c>
      <c r="J91" s="60">
        <v>0</v>
      </c>
      <c r="N91" s="29"/>
      <c r="O91" s="29"/>
      <c r="P91" s="6"/>
    </row>
    <row r="92" spans="1:16" x14ac:dyDescent="0.35">
      <c r="A92" s="46" t="s">
        <v>95</v>
      </c>
      <c r="B92" s="51">
        <v>0</v>
      </c>
      <c r="C92" s="33">
        <v>0</v>
      </c>
      <c r="D92" s="52">
        <v>0</v>
      </c>
      <c r="E92" s="59">
        <v>0</v>
      </c>
      <c r="F92" s="34">
        <v>0</v>
      </c>
      <c r="G92" s="34">
        <v>0</v>
      </c>
      <c r="H92" s="34">
        <v>0</v>
      </c>
      <c r="I92" s="34">
        <v>0</v>
      </c>
      <c r="J92" s="60">
        <v>0</v>
      </c>
      <c r="N92" s="29"/>
      <c r="O92" s="29"/>
      <c r="P92" s="6"/>
    </row>
    <row r="93" spans="1:16" x14ac:dyDescent="0.35">
      <c r="A93" s="46" t="s">
        <v>96</v>
      </c>
      <c r="B93" s="51">
        <v>1</v>
      </c>
      <c r="C93" s="33">
        <v>0</v>
      </c>
      <c r="D93" s="52">
        <v>0</v>
      </c>
      <c r="E93" s="59">
        <v>2</v>
      </c>
      <c r="F93" s="34">
        <v>1</v>
      </c>
      <c r="G93" s="34">
        <v>0</v>
      </c>
      <c r="H93" s="34">
        <v>1</v>
      </c>
      <c r="I93" s="34">
        <v>0</v>
      </c>
      <c r="J93" s="60">
        <v>0</v>
      </c>
      <c r="N93" s="29"/>
      <c r="O93" s="29"/>
      <c r="P93" s="6"/>
    </row>
    <row r="94" spans="1:16" x14ac:dyDescent="0.35">
      <c r="A94" s="46" t="s">
        <v>97</v>
      </c>
      <c r="B94" s="51">
        <v>1</v>
      </c>
      <c r="C94" s="33">
        <v>0</v>
      </c>
      <c r="D94" s="52">
        <v>0</v>
      </c>
      <c r="E94" s="59">
        <v>3</v>
      </c>
      <c r="F94" s="34">
        <v>1</v>
      </c>
      <c r="G94" s="34">
        <v>1</v>
      </c>
      <c r="H94" s="34">
        <v>1</v>
      </c>
      <c r="I94" s="34">
        <v>0</v>
      </c>
      <c r="J94" s="60">
        <v>0</v>
      </c>
      <c r="N94" s="29"/>
      <c r="O94" s="29"/>
      <c r="P94" s="6"/>
    </row>
    <row r="95" spans="1:16" x14ac:dyDescent="0.35">
      <c r="A95" s="46" t="s">
        <v>98</v>
      </c>
      <c r="B95" s="51">
        <v>1</v>
      </c>
      <c r="C95" s="33">
        <v>0</v>
      </c>
      <c r="D95" s="52">
        <v>0</v>
      </c>
      <c r="E95" s="59">
        <v>2</v>
      </c>
      <c r="F95" s="34">
        <v>1</v>
      </c>
      <c r="G95" s="34">
        <v>0</v>
      </c>
      <c r="H95" s="34">
        <v>1</v>
      </c>
      <c r="I95" s="34">
        <v>0</v>
      </c>
      <c r="J95" s="60">
        <v>0</v>
      </c>
      <c r="N95" s="29"/>
      <c r="O95" s="29"/>
      <c r="P95" s="6"/>
    </row>
    <row r="96" spans="1:16" x14ac:dyDescent="0.35">
      <c r="A96" s="46" t="s">
        <v>99</v>
      </c>
      <c r="B96" s="51">
        <v>0</v>
      </c>
      <c r="C96" s="33">
        <v>0</v>
      </c>
      <c r="D96" s="52">
        <v>0</v>
      </c>
      <c r="E96" s="59">
        <v>0</v>
      </c>
      <c r="F96" s="34">
        <v>0</v>
      </c>
      <c r="G96" s="34">
        <v>0</v>
      </c>
      <c r="H96" s="34">
        <v>0</v>
      </c>
      <c r="I96" s="34">
        <v>0</v>
      </c>
      <c r="J96" s="60">
        <v>0</v>
      </c>
      <c r="N96" s="29"/>
      <c r="O96" s="29"/>
      <c r="P96" s="6"/>
    </row>
    <row r="97" spans="1:16" x14ac:dyDescent="0.35">
      <c r="A97" s="46" t="s">
        <v>100</v>
      </c>
      <c r="B97" s="51">
        <v>0</v>
      </c>
      <c r="C97" s="33">
        <v>0</v>
      </c>
      <c r="D97" s="52">
        <v>1</v>
      </c>
      <c r="E97" s="59">
        <v>0</v>
      </c>
      <c r="F97" s="34">
        <v>0</v>
      </c>
      <c r="G97" s="34">
        <v>0</v>
      </c>
      <c r="H97" s="34">
        <v>0</v>
      </c>
      <c r="I97" s="34">
        <v>0</v>
      </c>
      <c r="J97" s="60">
        <v>0</v>
      </c>
      <c r="N97" s="29"/>
      <c r="O97" s="29"/>
      <c r="P97" s="6"/>
    </row>
    <row r="98" spans="1:16" x14ac:dyDescent="0.35">
      <c r="A98" s="46" t="s">
        <v>101</v>
      </c>
      <c r="B98" s="51">
        <v>1</v>
      </c>
      <c r="C98" s="33">
        <v>0</v>
      </c>
      <c r="D98" s="52">
        <v>0</v>
      </c>
      <c r="E98" s="59">
        <v>3</v>
      </c>
      <c r="F98" s="34">
        <v>1</v>
      </c>
      <c r="G98" s="34">
        <v>0</v>
      </c>
      <c r="H98" s="34">
        <v>1</v>
      </c>
      <c r="I98" s="34">
        <v>1</v>
      </c>
      <c r="J98" s="60">
        <v>0</v>
      </c>
      <c r="N98" s="29"/>
      <c r="O98" s="29"/>
      <c r="P98" s="6"/>
    </row>
    <row r="99" spans="1:16" x14ac:dyDescent="0.35">
      <c r="A99" s="46" t="s">
        <v>102</v>
      </c>
      <c r="B99" s="51">
        <v>0</v>
      </c>
      <c r="C99" s="33">
        <v>0</v>
      </c>
      <c r="D99" s="52">
        <v>0</v>
      </c>
      <c r="E99" s="59">
        <v>0</v>
      </c>
      <c r="F99" s="34">
        <v>0</v>
      </c>
      <c r="G99" s="34">
        <v>0</v>
      </c>
      <c r="H99" s="34">
        <v>0</v>
      </c>
      <c r="I99" s="34">
        <v>0</v>
      </c>
      <c r="J99" s="60">
        <v>0</v>
      </c>
      <c r="N99" s="29"/>
      <c r="O99" s="29"/>
      <c r="P99" s="6"/>
    </row>
    <row r="100" spans="1:16" x14ac:dyDescent="0.35">
      <c r="A100" s="46" t="s">
        <v>103</v>
      </c>
      <c r="B100" s="51">
        <v>1</v>
      </c>
      <c r="C100" s="33">
        <v>0</v>
      </c>
      <c r="D100" s="52">
        <v>0</v>
      </c>
      <c r="E100" s="59">
        <v>3</v>
      </c>
      <c r="F100" s="34">
        <v>1</v>
      </c>
      <c r="G100" s="34">
        <v>1</v>
      </c>
      <c r="H100" s="34">
        <v>1</v>
      </c>
      <c r="I100" s="34">
        <v>0</v>
      </c>
      <c r="J100" s="60">
        <v>0</v>
      </c>
      <c r="N100" s="29"/>
      <c r="O100" s="29"/>
      <c r="P100" s="6"/>
    </row>
    <row r="101" spans="1:16" x14ac:dyDescent="0.35">
      <c r="A101" s="46" t="s">
        <v>104</v>
      </c>
      <c r="B101" s="51">
        <v>1</v>
      </c>
      <c r="C101" s="33">
        <v>0</v>
      </c>
      <c r="D101" s="52">
        <v>0</v>
      </c>
      <c r="E101" s="59">
        <v>2</v>
      </c>
      <c r="F101" s="34">
        <v>1</v>
      </c>
      <c r="G101" s="34">
        <v>0</v>
      </c>
      <c r="H101" s="34">
        <v>1</v>
      </c>
      <c r="I101" s="34">
        <v>0</v>
      </c>
      <c r="J101" s="60">
        <v>0</v>
      </c>
      <c r="N101" s="29"/>
      <c r="O101" s="29"/>
      <c r="P101" s="6"/>
    </row>
    <row r="102" spans="1:16" x14ac:dyDescent="0.35">
      <c r="A102" s="46" t="s">
        <v>105</v>
      </c>
      <c r="B102" s="51">
        <v>1</v>
      </c>
      <c r="C102" s="33">
        <v>0</v>
      </c>
      <c r="D102" s="52">
        <v>0</v>
      </c>
      <c r="E102" s="59">
        <v>3</v>
      </c>
      <c r="F102" s="34">
        <v>1</v>
      </c>
      <c r="G102" s="34">
        <v>1</v>
      </c>
      <c r="H102" s="34">
        <v>1</v>
      </c>
      <c r="I102" s="34">
        <v>0</v>
      </c>
      <c r="J102" s="60">
        <v>0</v>
      </c>
      <c r="N102" s="29"/>
      <c r="O102" s="29"/>
      <c r="P102" s="6"/>
    </row>
    <row r="103" spans="1:16" x14ac:dyDescent="0.35">
      <c r="A103" s="46" t="s">
        <v>106</v>
      </c>
      <c r="B103" s="51">
        <v>0</v>
      </c>
      <c r="C103" s="33">
        <v>0</v>
      </c>
      <c r="D103" s="52">
        <v>0</v>
      </c>
      <c r="E103" s="59">
        <v>0</v>
      </c>
      <c r="F103" s="34">
        <v>0</v>
      </c>
      <c r="G103" s="34">
        <v>0</v>
      </c>
      <c r="H103" s="34">
        <v>0</v>
      </c>
      <c r="I103" s="34">
        <v>0</v>
      </c>
      <c r="J103" s="60">
        <v>0</v>
      </c>
      <c r="N103" s="29"/>
      <c r="O103" s="6"/>
      <c r="P103" s="6"/>
    </row>
    <row r="104" spans="1:16" x14ac:dyDescent="0.35">
      <c r="A104" s="46" t="s">
        <v>107</v>
      </c>
      <c r="B104" s="51">
        <v>1</v>
      </c>
      <c r="C104" s="33">
        <v>0</v>
      </c>
      <c r="D104" s="52">
        <v>0</v>
      </c>
      <c r="E104" s="59">
        <v>2</v>
      </c>
      <c r="F104" s="34">
        <v>1</v>
      </c>
      <c r="G104" s="34">
        <v>0</v>
      </c>
      <c r="H104" s="34">
        <v>1</v>
      </c>
      <c r="I104" s="34">
        <v>0</v>
      </c>
      <c r="J104" s="60">
        <v>0</v>
      </c>
      <c r="N104" s="29"/>
      <c r="O104" s="6"/>
      <c r="P104" s="6"/>
    </row>
    <row r="105" spans="1:16" x14ac:dyDescent="0.35">
      <c r="A105" s="46" t="s">
        <v>108</v>
      </c>
      <c r="B105" s="51">
        <v>1</v>
      </c>
      <c r="C105" s="33">
        <v>0</v>
      </c>
      <c r="D105" s="52">
        <v>0</v>
      </c>
      <c r="E105" s="59">
        <v>3</v>
      </c>
      <c r="F105" s="34">
        <v>1</v>
      </c>
      <c r="G105" s="34">
        <v>1</v>
      </c>
      <c r="H105" s="34">
        <v>1</v>
      </c>
      <c r="I105" s="34">
        <v>0</v>
      </c>
      <c r="J105" s="60">
        <v>0</v>
      </c>
      <c r="N105" s="29"/>
      <c r="O105" s="6"/>
      <c r="P105" s="6"/>
    </row>
    <row r="106" spans="1:16" x14ac:dyDescent="0.35">
      <c r="A106" s="46" t="s">
        <v>109</v>
      </c>
      <c r="B106" s="51">
        <v>1</v>
      </c>
      <c r="C106" s="33">
        <v>0</v>
      </c>
      <c r="D106" s="52">
        <v>0</v>
      </c>
      <c r="E106" s="59">
        <v>3</v>
      </c>
      <c r="F106" s="34">
        <v>1</v>
      </c>
      <c r="G106" s="34">
        <v>1</v>
      </c>
      <c r="H106" s="34">
        <v>1</v>
      </c>
      <c r="I106" s="34">
        <v>0</v>
      </c>
      <c r="J106" s="60">
        <v>0</v>
      </c>
      <c r="N106" s="29"/>
      <c r="O106" s="6"/>
      <c r="P106" s="6"/>
    </row>
    <row r="107" spans="1:16" x14ac:dyDescent="0.35">
      <c r="A107" s="46" t="s">
        <v>231</v>
      </c>
      <c r="B107" s="51">
        <v>1</v>
      </c>
      <c r="C107" s="33">
        <v>0</v>
      </c>
      <c r="D107" s="52">
        <v>0</v>
      </c>
      <c r="E107" s="59">
        <v>3</v>
      </c>
      <c r="F107" s="34">
        <v>1</v>
      </c>
      <c r="G107" s="34">
        <v>1</v>
      </c>
      <c r="H107" s="34">
        <v>1</v>
      </c>
      <c r="I107" s="34">
        <v>0</v>
      </c>
      <c r="J107" s="60">
        <v>0</v>
      </c>
      <c r="N107" s="29"/>
      <c r="O107" s="6"/>
      <c r="P107" s="6"/>
    </row>
    <row r="108" spans="1:16" x14ac:dyDescent="0.35">
      <c r="A108" s="46" t="s">
        <v>110</v>
      </c>
      <c r="B108" s="51">
        <v>1</v>
      </c>
      <c r="C108" s="33">
        <v>0</v>
      </c>
      <c r="D108" s="52">
        <v>0</v>
      </c>
      <c r="E108" s="59">
        <v>2</v>
      </c>
      <c r="F108" s="34">
        <v>1</v>
      </c>
      <c r="G108" s="34">
        <v>0</v>
      </c>
      <c r="H108" s="34">
        <v>1</v>
      </c>
      <c r="I108" s="34">
        <v>0</v>
      </c>
      <c r="J108" s="60">
        <v>0</v>
      </c>
      <c r="N108" s="29"/>
      <c r="O108" s="6"/>
      <c r="P108" s="6"/>
    </row>
    <row r="109" spans="1:16" x14ac:dyDescent="0.35">
      <c r="A109" s="46" t="s">
        <v>111</v>
      </c>
      <c r="B109" s="51">
        <v>0</v>
      </c>
      <c r="C109" s="33">
        <v>0</v>
      </c>
      <c r="D109" s="52">
        <v>0</v>
      </c>
      <c r="E109" s="59">
        <v>0</v>
      </c>
      <c r="F109" s="34">
        <v>0</v>
      </c>
      <c r="G109" s="34">
        <v>0</v>
      </c>
      <c r="H109" s="34">
        <v>0</v>
      </c>
      <c r="I109" s="34">
        <v>0</v>
      </c>
      <c r="J109" s="60">
        <v>0</v>
      </c>
      <c r="N109" s="29"/>
      <c r="O109" s="6"/>
      <c r="P109" s="6"/>
    </row>
    <row r="110" spans="1:16" x14ac:dyDescent="0.35">
      <c r="A110" s="46" t="s">
        <v>112</v>
      </c>
      <c r="B110" s="51">
        <v>0</v>
      </c>
      <c r="C110" s="33">
        <v>0</v>
      </c>
      <c r="D110" s="52">
        <v>0</v>
      </c>
      <c r="E110" s="59">
        <v>0</v>
      </c>
      <c r="F110" s="34">
        <v>0</v>
      </c>
      <c r="G110" s="34">
        <v>0</v>
      </c>
      <c r="H110" s="34">
        <v>0</v>
      </c>
      <c r="I110" s="34">
        <v>0</v>
      </c>
      <c r="J110" s="60">
        <v>0</v>
      </c>
      <c r="N110" s="29"/>
      <c r="O110" s="6"/>
      <c r="P110" s="6"/>
    </row>
    <row r="111" spans="1:16" x14ac:dyDescent="0.35">
      <c r="A111" s="46" t="s">
        <v>113</v>
      </c>
      <c r="B111" s="51">
        <v>0</v>
      </c>
      <c r="C111" s="33">
        <v>0</v>
      </c>
      <c r="D111" s="52">
        <v>1</v>
      </c>
      <c r="E111" s="59">
        <v>0</v>
      </c>
      <c r="F111" s="34">
        <v>0</v>
      </c>
      <c r="G111" s="34">
        <v>0</v>
      </c>
      <c r="H111" s="34">
        <v>0</v>
      </c>
      <c r="I111" s="34">
        <v>0</v>
      </c>
      <c r="J111" s="60">
        <v>0</v>
      </c>
      <c r="K111" s="6"/>
      <c r="N111" s="29"/>
      <c r="O111" s="6"/>
      <c r="P111" s="6"/>
    </row>
    <row r="112" spans="1:16" x14ac:dyDescent="0.35">
      <c r="A112" s="46" t="s">
        <v>114</v>
      </c>
      <c r="B112" s="51">
        <v>1</v>
      </c>
      <c r="C112" s="33">
        <v>0</v>
      </c>
      <c r="D112" s="52">
        <v>0</v>
      </c>
      <c r="E112" s="59">
        <v>3</v>
      </c>
      <c r="F112" s="34">
        <v>1</v>
      </c>
      <c r="G112" s="34">
        <v>1</v>
      </c>
      <c r="H112" s="34">
        <v>1</v>
      </c>
      <c r="I112" s="34">
        <v>0</v>
      </c>
      <c r="J112" s="60">
        <v>0</v>
      </c>
      <c r="N112" s="29"/>
      <c r="O112" s="6"/>
      <c r="P112" s="6"/>
    </row>
    <row r="113" spans="1:23" x14ac:dyDescent="0.35">
      <c r="A113" s="46" t="s">
        <v>115</v>
      </c>
      <c r="B113" s="51">
        <v>1</v>
      </c>
      <c r="C113" s="33">
        <v>0</v>
      </c>
      <c r="D113" s="52">
        <v>0</v>
      </c>
      <c r="E113" s="59">
        <v>3</v>
      </c>
      <c r="F113" s="34">
        <v>1</v>
      </c>
      <c r="G113" s="34">
        <v>1</v>
      </c>
      <c r="H113" s="34">
        <v>1</v>
      </c>
      <c r="I113" s="34">
        <v>0</v>
      </c>
      <c r="J113" s="60">
        <v>0</v>
      </c>
      <c r="N113" s="29"/>
      <c r="O113" s="6"/>
      <c r="P113" s="6"/>
    </row>
    <row r="114" spans="1:23" x14ac:dyDescent="0.35">
      <c r="A114" s="46" t="s">
        <v>116</v>
      </c>
      <c r="B114" s="51">
        <v>1</v>
      </c>
      <c r="C114" s="33">
        <v>0</v>
      </c>
      <c r="D114" s="52">
        <v>0</v>
      </c>
      <c r="E114" s="59">
        <v>3</v>
      </c>
      <c r="F114" s="34">
        <v>1</v>
      </c>
      <c r="G114" s="34">
        <v>1</v>
      </c>
      <c r="H114" s="34">
        <v>1</v>
      </c>
      <c r="I114" s="34">
        <v>0</v>
      </c>
      <c r="J114" s="60">
        <v>0</v>
      </c>
      <c r="N114" s="29"/>
      <c r="O114" s="6"/>
      <c r="P114" s="6"/>
    </row>
    <row r="115" spans="1:23" x14ac:dyDescent="0.35">
      <c r="A115" s="46" t="s">
        <v>117</v>
      </c>
      <c r="B115" s="51">
        <v>1</v>
      </c>
      <c r="C115" s="33">
        <v>0</v>
      </c>
      <c r="D115" s="52">
        <v>0</v>
      </c>
      <c r="E115" s="59">
        <v>3</v>
      </c>
      <c r="F115" s="34">
        <v>1</v>
      </c>
      <c r="G115" s="34">
        <v>1</v>
      </c>
      <c r="H115" s="34">
        <v>1</v>
      </c>
      <c r="I115" s="34">
        <v>0</v>
      </c>
      <c r="J115" s="60">
        <v>0</v>
      </c>
      <c r="N115" s="29"/>
      <c r="O115" s="6"/>
      <c r="P115" s="6"/>
    </row>
    <row r="116" spans="1:23" x14ac:dyDescent="0.35">
      <c r="A116" s="46" t="s">
        <v>118</v>
      </c>
      <c r="B116" s="51">
        <v>1</v>
      </c>
      <c r="C116" s="33">
        <v>0</v>
      </c>
      <c r="D116" s="52">
        <v>0</v>
      </c>
      <c r="E116" s="59">
        <v>2</v>
      </c>
      <c r="F116" s="34">
        <v>1</v>
      </c>
      <c r="G116" s="34">
        <v>0</v>
      </c>
      <c r="H116" s="34">
        <v>1</v>
      </c>
      <c r="I116" s="34">
        <v>0</v>
      </c>
      <c r="J116" s="60">
        <v>0</v>
      </c>
      <c r="N116" s="29"/>
      <c r="O116" s="6"/>
      <c r="P116" s="6"/>
    </row>
    <row r="117" spans="1:23" ht="15" thickBot="1" x14ac:dyDescent="0.4">
      <c r="A117" s="47" t="s">
        <v>119</v>
      </c>
      <c r="B117" s="53">
        <v>1</v>
      </c>
      <c r="C117" s="54">
        <v>0</v>
      </c>
      <c r="D117" s="55">
        <v>0</v>
      </c>
      <c r="E117" s="61">
        <v>1</v>
      </c>
      <c r="F117" s="62">
        <v>0</v>
      </c>
      <c r="G117" s="62">
        <v>0</v>
      </c>
      <c r="H117" s="62">
        <v>0</v>
      </c>
      <c r="I117" s="62">
        <v>0</v>
      </c>
      <c r="J117" s="63">
        <v>1</v>
      </c>
      <c r="K117" s="6"/>
      <c r="N117" s="29"/>
      <c r="O117" s="6"/>
      <c r="P117" s="6"/>
    </row>
    <row r="118" spans="1:23" ht="15" thickBot="1" x14ac:dyDescent="0.4">
      <c r="A118" s="41">
        <f>COUNTIF(A20:A117,"*")</f>
        <v>98</v>
      </c>
      <c r="B118" s="42">
        <f>SUM(B19:B117)</f>
        <v>63</v>
      </c>
      <c r="C118" s="42">
        <f>SUM(C19:C117)</f>
        <v>2</v>
      </c>
      <c r="D118" s="64">
        <f t="shared" ref="D118:J118" si="0">SUM(D20:D117)</f>
        <v>3</v>
      </c>
      <c r="E118" s="65">
        <f t="shared" si="0"/>
        <v>160</v>
      </c>
      <c r="F118" s="43">
        <f t="shared" si="0"/>
        <v>61</v>
      </c>
      <c r="G118" s="43">
        <f t="shared" si="0"/>
        <v>33</v>
      </c>
      <c r="H118" s="43">
        <f t="shared" si="0"/>
        <v>61</v>
      </c>
      <c r="I118" s="43">
        <f t="shared" si="0"/>
        <v>4</v>
      </c>
      <c r="J118" s="44">
        <f t="shared" si="0"/>
        <v>1</v>
      </c>
      <c r="N118" s="29"/>
      <c r="O118" s="6"/>
      <c r="P118" s="6"/>
    </row>
    <row r="119" spans="1:23" x14ac:dyDescent="0.35">
      <c r="A119" s="6"/>
      <c r="B119" s="29"/>
      <c r="C119" s="29"/>
      <c r="D119" s="29"/>
      <c r="E119" s="29"/>
      <c r="F119" s="29"/>
      <c r="G119" s="29"/>
      <c r="H119" s="29"/>
      <c r="I119" s="29"/>
      <c r="J119" s="29"/>
      <c r="N119" s="29"/>
      <c r="O119" s="6"/>
      <c r="P119" s="6"/>
    </row>
    <row r="120" spans="1:23" ht="15" thickBot="1" x14ac:dyDescent="0.4">
      <c r="A120" s="5"/>
      <c r="B120" s="29"/>
      <c r="C120" s="29"/>
      <c r="D120" s="29"/>
      <c r="E120" s="29"/>
      <c r="F120" s="29"/>
      <c r="G120" s="29"/>
      <c r="H120" s="29"/>
      <c r="I120" s="29"/>
      <c r="J120" s="29"/>
      <c r="N120" s="29"/>
      <c r="O120" s="6"/>
      <c r="P120" s="6"/>
    </row>
    <row r="121" spans="1:23" ht="18.5" x14ac:dyDescent="0.45">
      <c r="A121" s="68" t="s">
        <v>233</v>
      </c>
      <c r="B121" s="69"/>
      <c r="C121" s="69"/>
      <c r="D121" s="69"/>
      <c r="E121" s="69"/>
      <c r="F121" s="69"/>
      <c r="G121" s="69"/>
      <c r="H121" s="69"/>
      <c r="I121" s="69"/>
      <c r="J121" s="69"/>
      <c r="K121" s="69"/>
      <c r="L121" s="69"/>
      <c r="M121" s="69"/>
      <c r="N121" s="69"/>
      <c r="O121" s="69"/>
      <c r="P121" s="69"/>
      <c r="Q121" s="69"/>
      <c r="R121" s="69"/>
      <c r="S121" s="69"/>
      <c r="T121" s="69"/>
      <c r="U121" s="69"/>
      <c r="V121" s="69"/>
      <c r="W121" s="70"/>
    </row>
    <row r="122" spans="1:23" ht="26.5" thickBot="1" x14ac:dyDescent="0.65">
      <c r="A122" s="71" t="s">
        <v>243</v>
      </c>
      <c r="B122" s="72"/>
      <c r="C122" s="72"/>
      <c r="D122" s="72"/>
      <c r="E122" s="72"/>
      <c r="F122" s="72"/>
      <c r="G122" s="72"/>
      <c r="H122" s="72"/>
      <c r="I122" s="72"/>
      <c r="J122" s="72"/>
      <c r="K122" s="72"/>
      <c r="L122" s="72"/>
      <c r="M122" s="72"/>
      <c r="N122" s="72"/>
      <c r="O122" s="72"/>
      <c r="P122" s="72"/>
      <c r="Q122" s="72"/>
      <c r="R122" s="72"/>
      <c r="S122" s="72"/>
      <c r="T122" s="72"/>
      <c r="U122" s="72"/>
      <c r="V122" s="72"/>
      <c r="W122" s="73"/>
    </row>
    <row r="123" spans="1:23" x14ac:dyDescent="0.35">
      <c r="A123" s="66"/>
      <c r="B123" s="66"/>
      <c r="C123" s="66"/>
      <c r="D123" s="66"/>
      <c r="E123" s="66"/>
      <c r="F123" s="66"/>
      <c r="G123" s="66"/>
      <c r="H123" s="66"/>
      <c r="I123" s="66"/>
      <c r="J123" s="66"/>
      <c r="K123" s="66"/>
      <c r="L123" s="66"/>
      <c r="M123" s="66"/>
      <c r="N123" s="66"/>
      <c r="O123" s="66"/>
      <c r="P123" s="66"/>
      <c r="Q123" s="66"/>
      <c r="R123" s="66"/>
      <c r="S123" s="66"/>
      <c r="T123" s="66"/>
      <c r="U123" s="66"/>
      <c r="V123" s="66"/>
      <c r="W123" s="66"/>
    </row>
    <row r="124" spans="1:23" x14ac:dyDescent="0.35">
      <c r="N124" s="29"/>
      <c r="O124" s="6"/>
      <c r="P124" s="6"/>
    </row>
    <row r="125" spans="1:23" ht="15" thickBot="1" x14ac:dyDescent="0.4">
      <c r="J125" s="29"/>
      <c r="K125" s="6"/>
      <c r="L125" s="6"/>
    </row>
    <row r="126" spans="1:23" ht="15" thickBot="1" x14ac:dyDescent="0.4">
      <c r="A126" s="218" t="s">
        <v>121</v>
      </c>
      <c r="B126" s="219"/>
      <c r="C126" s="220"/>
      <c r="E126" s="218" t="s">
        <v>239</v>
      </c>
      <c r="F126" s="219"/>
      <c r="G126" s="220"/>
      <c r="J126" s="29"/>
      <c r="K126" s="6"/>
      <c r="L126" s="6"/>
    </row>
    <row r="127" spans="1:23" x14ac:dyDescent="0.35">
      <c r="A127" s="85" t="s">
        <v>234</v>
      </c>
      <c r="B127" s="86" t="s">
        <v>123</v>
      </c>
      <c r="C127" s="87" t="s">
        <v>126</v>
      </c>
      <c r="E127" s="85" t="s">
        <v>234</v>
      </c>
      <c r="F127" s="86" t="s">
        <v>123</v>
      </c>
      <c r="G127" s="84" t="s">
        <v>126</v>
      </c>
      <c r="J127" s="29"/>
      <c r="K127" s="6"/>
      <c r="L127" s="6"/>
    </row>
    <row r="128" spans="1:23" x14ac:dyDescent="0.35">
      <c r="A128" s="77" t="s">
        <v>235</v>
      </c>
      <c r="B128" s="78">
        <f>B118</f>
        <v>63</v>
      </c>
      <c r="C128" s="137">
        <f>B128/$A$118</f>
        <v>0.6428571428571429</v>
      </c>
      <c r="E128" s="77" t="s">
        <v>132</v>
      </c>
      <c r="F128" s="78">
        <f>F118</f>
        <v>61</v>
      </c>
      <c r="G128" s="137">
        <f>F128/$E$118</f>
        <v>0.38124999999999998</v>
      </c>
      <c r="J128" s="29"/>
      <c r="K128" s="6"/>
      <c r="L128" s="6"/>
    </row>
    <row r="129" spans="1:13" x14ac:dyDescent="0.35">
      <c r="A129" s="79" t="s">
        <v>309</v>
      </c>
      <c r="B129" s="20">
        <f>C118</f>
        <v>2</v>
      </c>
      <c r="C129" s="139">
        <f t="shared" ref="C129:C130" si="1">B129/$A$118</f>
        <v>2.0408163265306121E-2</v>
      </c>
      <c r="D129" s="10"/>
      <c r="E129" s="79" t="s">
        <v>310</v>
      </c>
      <c r="F129" s="20">
        <f>G118+I118</f>
        <v>37</v>
      </c>
      <c r="G129" s="138">
        <f t="shared" ref="G129:G131" si="2">F129/$E$118</f>
        <v>0.23125000000000001</v>
      </c>
      <c r="J129" s="29"/>
      <c r="K129" s="6"/>
      <c r="L129" s="6"/>
    </row>
    <row r="130" spans="1:13" x14ac:dyDescent="0.35">
      <c r="A130" s="79" t="s">
        <v>236</v>
      </c>
      <c r="B130" s="20">
        <v>33</v>
      </c>
      <c r="C130" s="139">
        <f t="shared" si="1"/>
        <v>0.33673469387755101</v>
      </c>
      <c r="D130" s="10"/>
      <c r="E130" s="79" t="s">
        <v>224</v>
      </c>
      <c r="F130" s="20">
        <v>62</v>
      </c>
      <c r="G130" s="139">
        <f t="shared" si="2"/>
        <v>0.38750000000000001</v>
      </c>
      <c r="H130" s="89"/>
      <c r="I130" s="88" t="s">
        <v>132</v>
      </c>
      <c r="J130" s="88" t="s">
        <v>237</v>
      </c>
      <c r="K130" s="88" t="s">
        <v>224</v>
      </c>
      <c r="L130" s="88" t="s">
        <v>18</v>
      </c>
      <c r="M130" s="88" t="s">
        <v>128</v>
      </c>
    </row>
    <row r="131" spans="1:13" x14ac:dyDescent="0.35">
      <c r="A131" s="81" t="s">
        <v>128</v>
      </c>
      <c r="B131" s="82">
        <f>SUM(B128:B130)</f>
        <v>98</v>
      </c>
      <c r="C131" s="140">
        <f>SUM(C128:C130)</f>
        <v>1</v>
      </c>
      <c r="D131" s="10"/>
      <c r="E131" s="81" t="s">
        <v>128</v>
      </c>
      <c r="F131" s="82">
        <f>SUM(F128:F130)</f>
        <v>160</v>
      </c>
      <c r="G131" s="140">
        <f t="shared" si="2"/>
        <v>1</v>
      </c>
      <c r="H131" s="89" t="s">
        <v>238</v>
      </c>
      <c r="I131" s="88">
        <f>F128</f>
        <v>61</v>
      </c>
      <c r="J131" s="88">
        <f>F129</f>
        <v>37</v>
      </c>
      <c r="K131" s="88">
        <f>F130</f>
        <v>62</v>
      </c>
      <c r="L131" s="88">
        <f>1</f>
        <v>1</v>
      </c>
      <c r="M131" s="88">
        <f>SUM(I131:L131)</f>
        <v>161</v>
      </c>
    </row>
  </sheetData>
  <mergeCells count="8">
    <mergeCell ref="A126:C126"/>
    <mergeCell ref="E126:G126"/>
    <mergeCell ref="A1:W2"/>
    <mergeCell ref="E12:H12"/>
    <mergeCell ref="A18:A19"/>
    <mergeCell ref="B18:D18"/>
    <mergeCell ref="E18:J18"/>
    <mergeCell ref="M21:P21"/>
  </mergeCells>
  <conditionalFormatting sqref="A20:A117">
    <cfRule type="expression" dxfId="3" priority="1">
      <formula>$D20&gt;0</formula>
    </cfRule>
    <cfRule type="expression" dxfId="2" priority="2">
      <formula>$C20&gt;0</formula>
    </cfRule>
    <cfRule type="expression" dxfId="1" priority="3">
      <formula>$B20&gt;0</formula>
    </cfRule>
  </conditionalFormatting>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BF86-54A4-44F9-A539-0844C2752C4B}">
  <sheetPr codeName="Sheet1"/>
  <dimension ref="A1:W28"/>
  <sheetViews>
    <sheetView showGridLines="0" topLeftCell="A4" zoomScale="55" zoomScaleNormal="55" workbookViewId="0">
      <selection activeCell="AC25" sqref="AC25"/>
    </sheetView>
  </sheetViews>
  <sheetFormatPr defaultRowHeight="14.5" x14ac:dyDescent="0.35"/>
  <cols>
    <col min="1" max="1" width="64.54296875" customWidth="1"/>
    <col min="2" max="2" width="7.453125" bestFit="1" customWidth="1"/>
    <col min="3" max="3" width="7.7265625" bestFit="1" customWidth="1"/>
    <col min="4" max="4" width="8.26953125" bestFit="1" customWidth="1"/>
    <col min="5" max="5" width="6.453125" bestFit="1" customWidth="1"/>
  </cols>
  <sheetData>
    <row r="1" spans="1:23" ht="21.75" customHeight="1" x14ac:dyDescent="0.35">
      <c r="A1" s="221" t="s">
        <v>240</v>
      </c>
      <c r="B1" s="222"/>
      <c r="C1" s="222"/>
      <c r="D1" s="222"/>
      <c r="E1" s="222"/>
      <c r="F1" s="222"/>
      <c r="G1" s="222"/>
      <c r="H1" s="222"/>
      <c r="I1" s="222"/>
      <c r="J1" s="222"/>
      <c r="K1" s="222"/>
      <c r="L1" s="222"/>
      <c r="M1" s="222"/>
      <c r="N1" s="222"/>
      <c r="O1" s="222"/>
      <c r="P1" s="222"/>
      <c r="Q1" s="222"/>
      <c r="R1" s="222"/>
      <c r="S1" s="222"/>
      <c r="T1" s="222"/>
      <c r="U1" s="222"/>
      <c r="V1" s="222"/>
      <c r="W1" s="223"/>
    </row>
    <row r="2" spans="1:23" ht="15"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23" x14ac:dyDescent="0.35">
      <c r="A3" s="66"/>
      <c r="B3" s="66"/>
      <c r="C3" s="66"/>
      <c r="D3" s="66"/>
      <c r="E3" s="66"/>
      <c r="F3" s="66"/>
      <c r="G3" s="66"/>
      <c r="H3" s="66"/>
      <c r="I3" s="66"/>
      <c r="J3" s="66"/>
      <c r="K3" s="66"/>
      <c r="L3" s="66"/>
      <c r="M3" s="66"/>
      <c r="N3" s="66"/>
      <c r="O3" s="66"/>
      <c r="P3" s="66"/>
      <c r="Q3" s="66"/>
      <c r="R3" s="66"/>
      <c r="S3" s="66"/>
      <c r="T3" s="66"/>
      <c r="U3" s="66"/>
      <c r="V3" s="66"/>
      <c r="W3" s="66"/>
    </row>
    <row r="12" spans="1:23" ht="15" thickBot="1" x14ac:dyDescent="0.4"/>
    <row r="13" spans="1:23" ht="15" customHeight="1" x14ac:dyDescent="0.45">
      <c r="A13" s="68" t="s">
        <v>233</v>
      </c>
      <c r="B13" s="69"/>
      <c r="C13" s="69"/>
      <c r="D13" s="69"/>
      <c r="E13" s="69"/>
      <c r="F13" s="69"/>
      <c r="G13" s="69"/>
      <c r="H13" s="69"/>
      <c r="I13" s="69"/>
      <c r="J13" s="69"/>
      <c r="K13" s="69"/>
      <c r="L13" s="69"/>
      <c r="M13" s="69"/>
      <c r="N13" s="69"/>
      <c r="O13" s="69"/>
      <c r="P13" s="69"/>
      <c r="Q13" s="69"/>
      <c r="R13" s="69"/>
      <c r="S13" s="69"/>
      <c r="T13" s="69"/>
      <c r="U13" s="69"/>
      <c r="V13" s="69"/>
      <c r="W13" s="70"/>
    </row>
    <row r="14" spans="1:23" ht="22.5" customHeight="1" thickBot="1" x14ac:dyDescent="0.65">
      <c r="A14" s="71" t="s">
        <v>244</v>
      </c>
      <c r="B14" s="72"/>
      <c r="C14" s="72"/>
      <c r="D14" s="72"/>
      <c r="E14" s="72"/>
      <c r="F14" s="72"/>
      <c r="G14" s="72"/>
      <c r="H14" s="72"/>
      <c r="I14" s="72"/>
      <c r="J14" s="72"/>
      <c r="K14" s="72"/>
      <c r="L14" s="72"/>
      <c r="M14" s="72"/>
      <c r="N14" s="72"/>
      <c r="O14" s="72"/>
      <c r="P14" s="72"/>
      <c r="Q14" s="72"/>
      <c r="R14" s="72"/>
      <c r="S14" s="72"/>
      <c r="T14" s="72"/>
      <c r="U14" s="72"/>
      <c r="V14" s="72"/>
      <c r="W14" s="73"/>
    </row>
    <row r="15" spans="1:23" x14ac:dyDescent="0.35">
      <c r="A15" s="66"/>
      <c r="B15" s="66"/>
      <c r="C15" s="66"/>
      <c r="D15" s="66"/>
      <c r="E15" s="66"/>
      <c r="F15" s="66"/>
      <c r="G15" s="66"/>
      <c r="H15" s="66"/>
      <c r="I15" s="66"/>
      <c r="J15" s="66"/>
      <c r="K15" s="66"/>
      <c r="L15" s="66"/>
      <c r="M15" s="66"/>
      <c r="N15" s="66"/>
      <c r="O15" s="66"/>
      <c r="P15" s="66"/>
      <c r="Q15" s="66"/>
      <c r="R15" s="66"/>
      <c r="S15" s="66"/>
      <c r="T15" s="66"/>
      <c r="U15" s="66"/>
      <c r="V15" s="66"/>
      <c r="W15" s="66"/>
    </row>
    <row r="16" spans="1:23" x14ac:dyDescent="0.35">
      <c r="A16" s="6"/>
      <c r="B16" s="6"/>
      <c r="C16" s="6"/>
      <c r="D16" s="6"/>
      <c r="E16" s="6"/>
      <c r="F16" s="6"/>
      <c r="G16" s="6"/>
      <c r="H16" s="6"/>
      <c r="I16" s="6"/>
      <c r="J16" s="6"/>
      <c r="K16" s="6"/>
      <c r="L16" s="6"/>
      <c r="M16" s="6"/>
      <c r="N16" s="6"/>
      <c r="O16" s="6"/>
      <c r="P16" s="6"/>
      <c r="Q16" s="6"/>
      <c r="R16" s="6"/>
      <c r="S16" s="6"/>
      <c r="T16" s="6"/>
      <c r="U16" s="6"/>
      <c r="V16" s="6"/>
      <c r="W16" s="6"/>
    </row>
    <row r="17" spans="1:23" x14ac:dyDescent="0.35">
      <c r="A17" s="6"/>
      <c r="B17" s="6"/>
      <c r="C17" s="6"/>
      <c r="D17" s="6"/>
      <c r="E17" s="6"/>
      <c r="F17" s="6"/>
      <c r="G17" s="6"/>
      <c r="H17" s="6"/>
      <c r="I17" s="6"/>
      <c r="J17" s="6"/>
      <c r="K17" s="6"/>
      <c r="L17" s="6"/>
      <c r="M17" s="6"/>
      <c r="N17" s="6"/>
      <c r="O17" s="6"/>
      <c r="P17" s="6"/>
      <c r="Q17" s="6"/>
      <c r="R17" s="6"/>
      <c r="S17" s="6"/>
      <c r="T17" s="6"/>
      <c r="U17" s="6"/>
      <c r="V17" s="6"/>
      <c r="W17" s="6"/>
    </row>
    <row r="18" spans="1:23" x14ac:dyDescent="0.35">
      <c r="A18" s="6"/>
      <c r="B18" s="6"/>
      <c r="C18" s="6"/>
      <c r="D18" s="6"/>
      <c r="E18" s="6"/>
      <c r="F18" s="6"/>
      <c r="G18" s="6"/>
      <c r="H18" s="6"/>
      <c r="I18" s="6"/>
      <c r="J18" s="6"/>
      <c r="K18" s="6"/>
      <c r="L18" s="6"/>
      <c r="M18" s="6"/>
      <c r="N18" s="6"/>
      <c r="O18" s="6"/>
      <c r="P18" s="6"/>
      <c r="Q18" s="6"/>
      <c r="R18" s="6"/>
      <c r="S18" s="6"/>
      <c r="T18" s="6"/>
      <c r="U18" s="6"/>
      <c r="V18" s="6"/>
      <c r="W18" s="6"/>
    </row>
    <row r="19" spans="1:23" x14ac:dyDescent="0.35">
      <c r="A19" s="6"/>
      <c r="B19" s="6"/>
      <c r="C19" s="6"/>
      <c r="D19" s="6"/>
      <c r="E19" s="6"/>
      <c r="F19" s="6"/>
      <c r="G19" s="6"/>
      <c r="H19" s="6"/>
      <c r="I19" s="6"/>
      <c r="J19" s="6"/>
      <c r="K19" s="6"/>
      <c r="L19" s="6"/>
      <c r="M19" s="6"/>
      <c r="N19" s="6"/>
      <c r="O19" s="6"/>
      <c r="P19" s="6"/>
      <c r="Q19" s="6"/>
      <c r="R19" s="6"/>
      <c r="S19" s="6"/>
      <c r="T19" s="6"/>
      <c r="U19" s="6"/>
      <c r="V19" s="6"/>
      <c r="W19" s="6"/>
    </row>
    <row r="20" spans="1:23" x14ac:dyDescent="0.35">
      <c r="A20" s="6"/>
      <c r="B20" s="6"/>
      <c r="C20" s="6"/>
      <c r="D20" s="6"/>
      <c r="E20" s="6"/>
      <c r="F20" s="6"/>
      <c r="G20" s="6"/>
      <c r="H20" s="6"/>
      <c r="I20" s="6"/>
      <c r="J20" s="6"/>
      <c r="K20" s="6"/>
      <c r="L20" s="6"/>
      <c r="M20" s="6"/>
      <c r="N20" s="6"/>
      <c r="O20" s="6"/>
      <c r="P20" s="6"/>
      <c r="Q20" s="6"/>
      <c r="R20" s="6"/>
      <c r="S20" s="6"/>
      <c r="T20" s="6"/>
      <c r="U20" s="6"/>
      <c r="V20" s="6"/>
      <c r="W20" s="6"/>
    </row>
    <row r="21" spans="1:23" ht="15" thickBot="1" x14ac:dyDescent="0.4"/>
    <row r="22" spans="1:23" ht="15" thickBot="1" x14ac:dyDescent="0.4">
      <c r="A22" s="218" t="s">
        <v>218</v>
      </c>
      <c r="B22" s="219"/>
      <c r="C22" s="219"/>
      <c r="D22" s="219"/>
      <c r="E22" s="220"/>
    </row>
    <row r="23" spans="1:23" x14ac:dyDescent="0.35">
      <c r="A23" s="79" t="s">
        <v>213</v>
      </c>
      <c r="B23" s="20">
        <f>IF(Regneark!$B$28=1,Regneark!B5,IF(Regneark!$B$28=2,Regneark!H5,IF(Regneark!$B$28=3,Regneark!N5,IF(Regneark!$B$28=4,Regneark!T5,NA))))</f>
        <v>16017</v>
      </c>
      <c r="C23" s="20" t="s">
        <v>215</v>
      </c>
      <c r="D23" s="20"/>
      <c r="E23" s="80"/>
    </row>
    <row r="24" spans="1:23" x14ac:dyDescent="0.35">
      <c r="A24" s="79" t="s">
        <v>214</v>
      </c>
      <c r="B24" s="20">
        <f>IF(Regneark!$B$28=1,Regneark!B6,IF(Regneark!$B$28=2,Regneark!H6,IF(Regneark!$B$28=3,Regneark!N6,IF(Regneark!$B$28=4,Regneark!T6,NA))))</f>
        <v>1</v>
      </c>
      <c r="C24" s="20" t="s">
        <v>247</v>
      </c>
      <c r="D24" s="20">
        <f>IF(Regneark!$B$28=1,Regneark!D6,IF(Regneark!$B$28=2,Regneark!J6,IF(Regneark!$B$28=3,Regneark!P6,IF(Regneark!$B$28=4,Regneark!V6,NA))))</f>
        <v>2365</v>
      </c>
      <c r="E24" s="80" t="s">
        <v>215</v>
      </c>
    </row>
    <row r="25" spans="1:23" x14ac:dyDescent="0.35">
      <c r="A25" s="79" t="s">
        <v>216</v>
      </c>
      <c r="B25" s="20">
        <f>IF(Regneark!$B$28=1,Regneark!B7,IF(Regneark!$B$28=2,Regneark!H7,IF(Regneark!$B$28=3,Regneark!N7,IF(Regneark!$B$28=4,Regneark!T7,NA))))</f>
        <v>100.10625</v>
      </c>
      <c r="C25" s="20" t="s">
        <v>215</v>
      </c>
      <c r="D25" s="20"/>
      <c r="E25" s="80"/>
    </row>
    <row r="26" spans="1:23" x14ac:dyDescent="0.35">
      <c r="A26" s="79" t="s">
        <v>222</v>
      </c>
      <c r="B26" s="20">
        <f>IF(Regneark!$B$28=1,Regneark!B8,IF(Regneark!$B$28=2,Regneark!H8,IF(Regneark!$B$28=3,Regneark!N8,IF(Regneark!$B$28=4,Regneark!T8,NA))))</f>
        <v>213.76059602630698</v>
      </c>
      <c r="C26" s="20"/>
      <c r="D26" s="20"/>
      <c r="E26" s="80"/>
    </row>
    <row r="27" spans="1:23" x14ac:dyDescent="0.35">
      <c r="A27" s="79" t="s">
        <v>220</v>
      </c>
      <c r="B27" s="20">
        <f>IF(Regneark!$B$28=1,Regneark!B9,IF(Regneark!$B$28=2,Regneark!H9,IF(Regneark!$B$28=3,Regneark!N9,IF(Regneark!$B$28=4,Regneark!T9,NA))))</f>
        <v>160</v>
      </c>
      <c r="C27" s="20" t="s">
        <v>221</v>
      </c>
      <c r="D27" s="20"/>
      <c r="E27" s="80"/>
    </row>
    <row r="28" spans="1:23" x14ac:dyDescent="0.35">
      <c r="A28" s="81" t="s">
        <v>219</v>
      </c>
      <c r="B28" s="82">
        <f>IF(Regneark!$B$28=1,Regneark!B10,IF(Regneark!$B$28=2,Regneark!H10,IF(Regneark!$B$28=3,Regneark!N10,IF(Regneark!$B$28=4,Regneark!T10,NA))))</f>
        <v>44</v>
      </c>
      <c r="C28" s="82" t="s">
        <v>221</v>
      </c>
      <c r="D28" s="92">
        <f>B28/B27</f>
        <v>0.27500000000000002</v>
      </c>
      <c r="E28" s="83"/>
    </row>
  </sheetData>
  <mergeCells count="2">
    <mergeCell ref="A1:W2"/>
    <mergeCell ref="A22:E22"/>
  </mergeCells>
  <pageMargins left="0.7" right="0.7" top="0.75" bottom="0.75" header="0.3" footer="0.3"/>
  <pageSetup paperSize="9"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9222" r:id="rId4" name="Option Button 6">
              <controlPr defaultSize="0" autoFill="0" autoLine="0" autoPict="0">
                <anchor moveWithCells="1">
                  <from>
                    <xdr:col>0</xdr:col>
                    <xdr:colOff>431800</xdr:colOff>
                    <xdr:row>16</xdr:row>
                    <xdr:rowOff>171450</xdr:rowOff>
                  </from>
                  <to>
                    <xdr:col>0</xdr:col>
                    <xdr:colOff>1651000</xdr:colOff>
                    <xdr:row>21</xdr:row>
                    <xdr:rowOff>165100</xdr:rowOff>
                  </to>
                </anchor>
              </controlPr>
            </control>
          </mc:Choice>
        </mc:AlternateContent>
        <mc:AlternateContent xmlns:mc="http://schemas.openxmlformats.org/markup-compatibility/2006">
          <mc:Choice Requires="x14">
            <control shapeId="9221" r:id="rId5" name="Option Button 5">
              <controlPr defaultSize="0" autoFill="0" autoLine="0" autoPict="0">
                <anchor moveWithCells="1">
                  <from>
                    <xdr:col>0</xdr:col>
                    <xdr:colOff>1600200</xdr:colOff>
                    <xdr:row>16</xdr:row>
                    <xdr:rowOff>171450</xdr:rowOff>
                  </from>
                  <to>
                    <xdr:col>0</xdr:col>
                    <xdr:colOff>2724150</xdr:colOff>
                    <xdr:row>21</xdr:row>
                    <xdr:rowOff>184150</xdr:rowOff>
                  </to>
                </anchor>
              </controlPr>
            </control>
          </mc:Choice>
        </mc:AlternateContent>
        <mc:AlternateContent xmlns:mc="http://schemas.openxmlformats.org/markup-compatibility/2006">
          <mc:Choice Requires="x14">
            <control shapeId="9223" r:id="rId6" name="Option Button 7">
              <controlPr defaultSize="0" autoFill="0" autoLine="0" autoPict="0">
                <anchor moveWithCells="1">
                  <from>
                    <xdr:col>0</xdr:col>
                    <xdr:colOff>2933700</xdr:colOff>
                    <xdr:row>16</xdr:row>
                    <xdr:rowOff>133350</xdr:rowOff>
                  </from>
                  <to>
                    <xdr:col>0</xdr:col>
                    <xdr:colOff>3841750</xdr:colOff>
                    <xdr:row>22</xdr:row>
                    <xdr:rowOff>38100</xdr:rowOff>
                  </to>
                </anchor>
              </controlPr>
            </control>
          </mc:Choice>
        </mc:AlternateContent>
        <mc:AlternateContent xmlns:mc="http://schemas.openxmlformats.org/markup-compatibility/2006">
          <mc:Choice Requires="x14">
            <control shapeId="9224" r:id="rId7" name="Option Button 8">
              <controlPr defaultSize="0" autoFill="0" autoLine="0" autoPict="0">
                <anchor moveWithCells="1">
                  <from>
                    <xdr:col>0</xdr:col>
                    <xdr:colOff>3956050</xdr:colOff>
                    <xdr:row>17</xdr:row>
                    <xdr:rowOff>31750</xdr:rowOff>
                  </from>
                  <to>
                    <xdr:col>2</xdr:col>
                    <xdr:colOff>361950</xdr:colOff>
                    <xdr:row>21</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6103F-1FD8-4ABD-9768-80A4933A1F13}">
  <sheetPr codeName="Sheet3" filterMode="1"/>
  <dimension ref="A1:BU183"/>
  <sheetViews>
    <sheetView showGridLines="0" zoomScaleNormal="100" workbookViewId="0">
      <pane xSplit="1" ySplit="12" topLeftCell="B40" activePane="bottomRight" state="frozen"/>
      <selection pane="topRight" activeCell="B1" sqref="B1"/>
      <selection pane="bottomLeft" activeCell="A11" sqref="A11"/>
      <selection pane="bottomRight" activeCell="C43" sqref="C43"/>
    </sheetView>
  </sheetViews>
  <sheetFormatPr defaultRowHeight="14.5" x14ac:dyDescent="0.35"/>
  <cols>
    <col min="1" max="1" width="4.1796875" customWidth="1"/>
    <col min="2" max="2" width="33.453125" bestFit="1" customWidth="1"/>
    <col min="3" max="3" width="44.7265625" bestFit="1" customWidth="1"/>
    <col min="4" max="4" width="87.453125" bestFit="1" customWidth="1"/>
    <col min="5" max="5" width="37.1796875" bestFit="1" customWidth="1"/>
    <col min="6" max="6" width="35" bestFit="1" customWidth="1"/>
    <col min="7" max="7" width="49.453125" bestFit="1" customWidth="1"/>
    <col min="8" max="8" width="29.453125" bestFit="1" customWidth="1"/>
    <col min="9" max="9" width="106.54296875" bestFit="1" customWidth="1"/>
    <col min="10" max="10" width="29.453125" bestFit="1" customWidth="1"/>
    <col min="11" max="11" width="34.1796875" bestFit="1" customWidth="1"/>
    <col min="12" max="12" width="29.453125" bestFit="1" customWidth="1"/>
    <col min="13" max="13" width="27.7265625" bestFit="1" customWidth="1"/>
    <col min="14" max="14" width="29.453125" bestFit="1" customWidth="1"/>
    <col min="15" max="15" width="100.26953125" bestFit="1" customWidth="1"/>
    <col min="16" max="16" width="29.453125" bestFit="1" customWidth="1"/>
    <col min="17" max="17" width="33.1796875" bestFit="1" customWidth="1"/>
    <col min="18" max="18" width="29.453125" bestFit="1" customWidth="1"/>
    <col min="19" max="19" width="36" bestFit="1" customWidth="1"/>
    <col min="20" max="20" width="29.453125" bestFit="1" customWidth="1"/>
    <col min="21" max="21" width="62" bestFit="1" customWidth="1"/>
    <col min="22" max="22" width="29.453125" bestFit="1" customWidth="1"/>
    <col min="23" max="23" width="35.54296875" bestFit="1" customWidth="1"/>
    <col min="24" max="24" width="77" bestFit="1" customWidth="1"/>
    <col min="25" max="25" width="75" customWidth="1"/>
    <col min="26" max="26" width="17.26953125" bestFit="1" customWidth="1"/>
    <col min="27" max="27" width="21.1796875" bestFit="1" customWidth="1"/>
    <col min="28" max="28" width="35.7265625" bestFit="1" customWidth="1"/>
    <col min="29" max="29" width="10.453125" bestFit="1" customWidth="1"/>
  </cols>
  <sheetData>
    <row r="1" spans="1:73" ht="15" customHeight="1" x14ac:dyDescent="0.35">
      <c r="A1" s="221" t="s">
        <v>262</v>
      </c>
      <c r="B1" s="222"/>
      <c r="C1" s="222"/>
      <c r="D1" s="222"/>
      <c r="E1" s="222"/>
      <c r="F1" s="222"/>
      <c r="G1" s="222"/>
      <c r="H1" s="222"/>
      <c r="I1" s="222"/>
      <c r="J1" s="222"/>
      <c r="K1" s="222"/>
      <c r="L1" s="222"/>
      <c r="M1" s="222"/>
      <c r="N1" s="222"/>
      <c r="O1" s="222"/>
      <c r="P1" s="222"/>
      <c r="Q1" s="222"/>
      <c r="R1" s="222"/>
      <c r="S1" s="222"/>
      <c r="T1" s="222"/>
      <c r="U1" s="222"/>
      <c r="V1" s="222"/>
      <c r="W1" s="223"/>
    </row>
    <row r="2" spans="1:73" ht="15.75" customHeight="1"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73" x14ac:dyDescent="0.35">
      <c r="A3" s="66"/>
      <c r="B3" s="66"/>
      <c r="C3" s="66"/>
      <c r="D3" s="66"/>
      <c r="E3" s="66"/>
      <c r="F3" s="66"/>
      <c r="G3" s="66"/>
      <c r="H3" s="66"/>
      <c r="I3" s="66"/>
      <c r="J3" s="66"/>
      <c r="K3" s="66"/>
      <c r="L3" s="66"/>
      <c r="M3" s="66"/>
      <c r="N3" s="66"/>
      <c r="O3" s="66"/>
      <c r="P3" s="66"/>
      <c r="Q3" s="66"/>
      <c r="R3" s="66"/>
      <c r="S3" s="66"/>
      <c r="T3" s="66"/>
      <c r="U3" s="66"/>
      <c r="V3" s="66"/>
      <c r="W3" s="66"/>
      <c r="Y3" s="145"/>
      <c r="Z3" s="145"/>
      <c r="AA3" s="145"/>
      <c r="AB3" s="145"/>
      <c r="AC3" s="145"/>
      <c r="AD3" s="145"/>
      <c r="AE3" s="145"/>
      <c r="AF3" s="145"/>
      <c r="AG3" s="145"/>
      <c r="AH3" s="145"/>
      <c r="AI3" s="145"/>
      <c r="AJ3" s="145"/>
      <c r="AK3" s="145"/>
    </row>
    <row r="4" spans="1:73" x14ac:dyDescent="0.35">
      <c r="Y4" s="145"/>
      <c r="Z4" s="143"/>
      <c r="AA4" s="143"/>
      <c r="AB4" s="143"/>
      <c r="AC4" s="143"/>
      <c r="AD4" s="145"/>
      <c r="AE4" s="145"/>
      <c r="AF4" s="145"/>
      <c r="AG4" s="145"/>
      <c r="AH4" s="145"/>
      <c r="AI4" s="145"/>
      <c r="AJ4" s="145"/>
      <c r="AK4" s="145"/>
    </row>
    <row r="5" spans="1:73" x14ac:dyDescent="0.35">
      <c r="Y5" s="145"/>
      <c r="Z5" s="143"/>
      <c r="AA5" s="143"/>
      <c r="AB5" s="143"/>
      <c r="AC5" s="143"/>
      <c r="AD5" s="145"/>
      <c r="AE5" s="145"/>
      <c r="AF5" s="145"/>
      <c r="AG5" s="145"/>
      <c r="AH5" s="145"/>
      <c r="AI5" s="145"/>
      <c r="AJ5" s="145"/>
      <c r="AK5" s="145"/>
    </row>
    <row r="6" spans="1:73" ht="15" customHeight="1" x14ac:dyDescent="0.35">
      <c r="B6" s="3"/>
      <c r="C6" s="3"/>
      <c r="D6" s="3"/>
      <c r="E6" s="3"/>
      <c r="F6" s="3"/>
      <c r="G6" s="3"/>
      <c r="Y6" s="145"/>
      <c r="Z6" s="144"/>
      <c r="AA6" s="144"/>
      <c r="AB6" s="144"/>
      <c r="AC6" s="144"/>
      <c r="AD6" s="145"/>
      <c r="AE6" s="145"/>
      <c r="AF6" s="145"/>
      <c r="AG6" s="145"/>
      <c r="AH6" s="145"/>
      <c r="AI6" s="145"/>
      <c r="AJ6" s="145"/>
      <c r="AK6" s="145"/>
    </row>
    <row r="7" spans="1:73" ht="15" customHeight="1" x14ac:dyDescent="0.35">
      <c r="B7" s="3"/>
      <c r="C7" s="3"/>
      <c r="D7" s="3"/>
      <c r="E7" s="3"/>
      <c r="F7" s="3"/>
      <c r="G7" s="3"/>
      <c r="Y7" s="145"/>
      <c r="Z7" s="236" t="s">
        <v>136</v>
      </c>
      <c r="AA7" s="236"/>
      <c r="AB7" s="236"/>
      <c r="AC7" s="236"/>
      <c r="AD7" s="149"/>
      <c r="AE7" s="145"/>
      <c r="AF7" s="145"/>
      <c r="AG7" s="145"/>
      <c r="AH7" s="145"/>
      <c r="AI7" s="145"/>
      <c r="AJ7" s="145"/>
      <c r="AK7" s="145"/>
    </row>
    <row r="8" spans="1:73" ht="15" customHeight="1" x14ac:dyDescent="0.35">
      <c r="B8" s="3"/>
      <c r="C8" s="3"/>
      <c r="D8" s="3"/>
      <c r="E8" s="3"/>
      <c r="F8" s="3"/>
      <c r="G8" s="3"/>
      <c r="Y8" s="145"/>
      <c r="Z8" s="150"/>
      <c r="AA8" s="150"/>
      <c r="AB8" s="150"/>
      <c r="AC8" s="150"/>
      <c r="AD8" s="149"/>
      <c r="AE8" s="145"/>
      <c r="AF8" s="145"/>
      <c r="AG8" s="145"/>
      <c r="AH8" s="145"/>
      <c r="AI8" s="145"/>
      <c r="AJ8" s="145"/>
      <c r="AK8" s="145"/>
    </row>
    <row r="9" spans="1:73" ht="15.75" customHeight="1" x14ac:dyDescent="0.35">
      <c r="B9" s="112"/>
      <c r="C9" s="112"/>
      <c r="D9" s="112"/>
      <c r="E9" s="112"/>
      <c r="F9" s="112"/>
      <c r="G9" s="112"/>
      <c r="Y9" s="145"/>
      <c r="Z9" s="151" t="s">
        <v>20</v>
      </c>
      <c r="AA9" s="151" t="s">
        <v>21</v>
      </c>
      <c r="AB9" s="151" t="s">
        <v>131</v>
      </c>
      <c r="AC9" s="151" t="s">
        <v>142</v>
      </c>
      <c r="AD9" s="149"/>
      <c r="AE9" s="145"/>
      <c r="AF9" s="145"/>
      <c r="AG9" s="145"/>
      <c r="AH9" s="145"/>
      <c r="AI9" s="145"/>
      <c r="AJ9" s="145"/>
      <c r="AK9" s="145"/>
    </row>
    <row r="10" spans="1:73" ht="15.75" customHeight="1" thickBot="1" x14ac:dyDescent="0.4">
      <c r="B10" s="112"/>
      <c r="C10" s="4"/>
      <c r="D10" s="4"/>
      <c r="E10" s="4"/>
      <c r="F10" s="4"/>
      <c r="G10" s="4"/>
      <c r="Y10" s="143"/>
      <c r="Z10" s="151"/>
      <c r="AA10" s="151"/>
      <c r="AB10" s="151"/>
      <c r="AC10" s="151"/>
      <c r="AD10" s="149"/>
      <c r="AE10" s="145"/>
      <c r="AF10" s="145"/>
      <c r="AG10" s="145"/>
      <c r="AH10" s="145"/>
      <c r="AI10" s="145"/>
      <c r="AJ10" s="145"/>
      <c r="AK10" s="145"/>
    </row>
    <row r="11" spans="1:73" ht="15" thickBot="1" x14ac:dyDescent="0.4">
      <c r="B11" s="243" t="s">
        <v>227</v>
      </c>
      <c r="C11" s="7" t="s">
        <v>138</v>
      </c>
      <c r="D11" s="76" t="s">
        <v>140</v>
      </c>
      <c r="E11" s="76" t="s">
        <v>129</v>
      </c>
      <c r="F11" s="237" t="s">
        <v>0</v>
      </c>
      <c r="G11" s="238"/>
      <c r="H11" s="245"/>
      <c r="I11" s="237" t="s">
        <v>6</v>
      </c>
      <c r="J11" s="238"/>
      <c r="K11" s="238"/>
      <c r="L11" s="238"/>
      <c r="M11" s="238"/>
      <c r="N11" s="245"/>
      <c r="O11" s="246" t="s">
        <v>8</v>
      </c>
      <c r="P11" s="247"/>
      <c r="Q11" s="237" t="s">
        <v>9</v>
      </c>
      <c r="R11" s="238"/>
      <c r="S11" s="239" t="s">
        <v>12</v>
      </c>
      <c r="T11" s="240"/>
      <c r="U11" s="241"/>
      <c r="V11" s="242"/>
      <c r="W11" s="11" t="s">
        <v>133</v>
      </c>
      <c r="X11" s="11" t="s">
        <v>137</v>
      </c>
      <c r="Y11" s="143"/>
      <c r="Z11" s="151" t="s">
        <v>13</v>
      </c>
      <c r="AA11" s="151" t="s">
        <v>17</v>
      </c>
      <c r="AB11" s="151" t="s">
        <v>132</v>
      </c>
      <c r="AC11" s="151" t="s">
        <v>135</v>
      </c>
      <c r="AD11" s="149"/>
      <c r="AE11" s="145"/>
      <c r="AF11" s="145"/>
      <c r="AG11" s="145"/>
      <c r="AH11" s="145"/>
      <c r="AI11" s="145"/>
      <c r="AJ11" s="145"/>
      <c r="AK11" s="145"/>
    </row>
    <row r="12" spans="1:73" ht="15" thickBot="1" x14ac:dyDescent="0.4">
      <c r="B12" s="244"/>
      <c r="C12" s="120" t="s">
        <v>141</v>
      </c>
      <c r="D12" s="120" t="s">
        <v>143</v>
      </c>
      <c r="E12" s="120" t="s">
        <v>130</v>
      </c>
      <c r="F12" s="120" t="s">
        <v>1</v>
      </c>
      <c r="G12" s="120" t="s">
        <v>2</v>
      </c>
      <c r="H12" s="120" t="s">
        <v>3</v>
      </c>
      <c r="I12" s="120" t="s">
        <v>22</v>
      </c>
      <c r="J12" s="120" t="s">
        <v>3</v>
      </c>
      <c r="K12" s="120" t="s">
        <v>4</v>
      </c>
      <c r="L12" s="120" t="s">
        <v>3</v>
      </c>
      <c r="M12" s="120" t="s">
        <v>5</v>
      </c>
      <c r="N12" s="120" t="s">
        <v>3</v>
      </c>
      <c r="O12" s="120" t="s">
        <v>7</v>
      </c>
      <c r="P12" s="120" t="s">
        <v>3</v>
      </c>
      <c r="Q12" s="120" t="s">
        <v>10</v>
      </c>
      <c r="R12" s="120" t="s">
        <v>3</v>
      </c>
      <c r="S12" s="120" t="s">
        <v>11</v>
      </c>
      <c r="T12" s="120" t="s">
        <v>3</v>
      </c>
      <c r="U12" s="120" t="s">
        <v>23</v>
      </c>
      <c r="V12" s="120" t="s">
        <v>3</v>
      </c>
      <c r="W12" s="120" t="s">
        <v>134</v>
      </c>
      <c r="X12" s="120" t="s">
        <v>144</v>
      </c>
      <c r="Y12" s="143"/>
      <c r="Z12" s="151" t="s">
        <v>14</v>
      </c>
      <c r="AA12" s="151" t="s">
        <v>15</v>
      </c>
      <c r="AB12" s="151" t="s">
        <v>151</v>
      </c>
      <c r="AC12" s="151" t="s">
        <v>14</v>
      </c>
      <c r="AD12" s="149"/>
      <c r="AE12" s="145"/>
      <c r="AF12" s="145"/>
      <c r="AG12" s="145"/>
      <c r="AH12" s="145"/>
      <c r="AI12" s="145"/>
      <c r="AJ12" s="145"/>
      <c r="AK12" s="145"/>
    </row>
    <row r="13" spans="1:73" ht="15" hidden="1" thickBot="1" x14ac:dyDescent="0.4">
      <c r="B13" s="8" t="s">
        <v>42</v>
      </c>
      <c r="C13" s="116">
        <v>48</v>
      </c>
      <c r="D13" s="121" t="s">
        <v>135</v>
      </c>
      <c r="E13" s="121" t="s">
        <v>132</v>
      </c>
      <c r="F13" s="121" t="s">
        <v>13</v>
      </c>
      <c r="G13" s="121" t="s">
        <v>13</v>
      </c>
      <c r="H13" s="121" t="s">
        <v>16</v>
      </c>
      <c r="I13" s="121" t="s">
        <v>13</v>
      </c>
      <c r="J13" s="121" t="s">
        <v>16</v>
      </c>
      <c r="K13" s="121" t="s">
        <v>13</v>
      </c>
      <c r="L13" s="121" t="s">
        <v>16</v>
      </c>
      <c r="M13" s="121" t="s">
        <v>14</v>
      </c>
      <c r="N13" s="121" t="s">
        <v>19</v>
      </c>
      <c r="O13" s="121" t="s">
        <v>14</v>
      </c>
      <c r="P13" s="121" t="s">
        <v>19</v>
      </c>
      <c r="Q13" s="121" t="s">
        <v>13</v>
      </c>
      <c r="R13" s="121" t="s">
        <v>15</v>
      </c>
      <c r="S13" s="121" t="s">
        <v>13</v>
      </c>
      <c r="T13" s="121" t="s">
        <v>17</v>
      </c>
      <c r="U13" s="121" t="s">
        <v>14</v>
      </c>
      <c r="V13" s="121" t="s">
        <v>19</v>
      </c>
      <c r="W13" s="121" t="s">
        <v>14</v>
      </c>
      <c r="X13" s="122" t="s">
        <v>145</v>
      </c>
      <c r="Y13" s="143"/>
      <c r="Z13" s="152" t="s">
        <v>139</v>
      </c>
      <c r="AA13" s="151" t="s">
        <v>18</v>
      </c>
      <c r="AB13" s="151" t="s">
        <v>146</v>
      </c>
      <c r="AC13" s="151"/>
      <c r="AD13" s="149"/>
      <c r="AE13" s="145"/>
      <c r="AF13" s="145"/>
      <c r="AG13" s="145"/>
      <c r="AH13" s="145"/>
      <c r="AI13" s="145"/>
      <c r="AJ13" s="145"/>
      <c r="AK13" s="145"/>
    </row>
    <row r="14" spans="1:73" ht="44" thickBot="1" x14ac:dyDescent="0.4">
      <c r="B14" s="8" t="s">
        <v>42</v>
      </c>
      <c r="C14" s="116">
        <v>8</v>
      </c>
      <c r="D14" s="117" t="s">
        <v>135</v>
      </c>
      <c r="E14" s="117" t="s">
        <v>146</v>
      </c>
      <c r="F14" s="117" t="s">
        <v>14</v>
      </c>
      <c r="G14" s="117" t="s">
        <v>14</v>
      </c>
      <c r="H14" s="117" t="s">
        <v>19</v>
      </c>
      <c r="I14" s="117" t="s">
        <v>14</v>
      </c>
      <c r="J14" s="117" t="s">
        <v>19</v>
      </c>
      <c r="K14" s="117" t="s">
        <v>14</v>
      </c>
      <c r="L14" s="117" t="s">
        <v>19</v>
      </c>
      <c r="M14" s="117" t="s">
        <v>14</v>
      </c>
      <c r="N14" s="117" t="s">
        <v>19</v>
      </c>
      <c r="O14" s="117" t="s">
        <v>14</v>
      </c>
      <c r="P14" s="117" t="s">
        <v>19</v>
      </c>
      <c r="Q14" s="117" t="s">
        <v>14</v>
      </c>
      <c r="R14" s="117" t="s">
        <v>19</v>
      </c>
      <c r="S14" s="117" t="s">
        <v>14</v>
      </c>
      <c r="T14" s="117" t="s">
        <v>19</v>
      </c>
      <c r="U14" s="117" t="s">
        <v>14</v>
      </c>
      <c r="V14" s="117" t="s">
        <v>19</v>
      </c>
      <c r="W14" s="117" t="s">
        <v>14</v>
      </c>
      <c r="X14" s="119" t="s">
        <v>147</v>
      </c>
      <c r="Y14" s="143"/>
      <c r="Z14" s="151" t="s">
        <v>154</v>
      </c>
      <c r="AA14" s="151" t="s">
        <v>19</v>
      </c>
      <c r="AB14" s="151"/>
      <c r="AC14" s="151"/>
      <c r="AD14" s="149"/>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row>
    <row r="15" spans="1:73" ht="29.5" hidden="1" thickBot="1" x14ac:dyDescent="0.4">
      <c r="B15" s="8" t="s">
        <v>90</v>
      </c>
      <c r="C15" s="116">
        <v>3</v>
      </c>
      <c r="D15" s="117" t="s">
        <v>135</v>
      </c>
      <c r="E15" s="117" t="s">
        <v>132</v>
      </c>
      <c r="F15" s="117" t="s">
        <v>13</v>
      </c>
      <c r="G15" s="117" t="s">
        <v>13</v>
      </c>
      <c r="H15" s="117" t="s">
        <v>16</v>
      </c>
      <c r="I15" s="117" t="s">
        <v>14</v>
      </c>
      <c r="J15" s="117" t="s">
        <v>19</v>
      </c>
      <c r="K15" s="117" t="s">
        <v>14</v>
      </c>
      <c r="L15" s="117" t="s">
        <v>19</v>
      </c>
      <c r="M15" s="117" t="s">
        <v>14</v>
      </c>
      <c r="N15" s="117" t="s">
        <v>19</v>
      </c>
      <c r="O15" s="117" t="s">
        <v>14</v>
      </c>
      <c r="P15" s="117" t="s">
        <v>19</v>
      </c>
      <c r="Q15" s="117" t="s">
        <v>14</v>
      </c>
      <c r="R15" s="117" t="s">
        <v>19</v>
      </c>
      <c r="S15" s="117" t="s">
        <v>14</v>
      </c>
      <c r="T15" s="117" t="s">
        <v>19</v>
      </c>
      <c r="U15" s="117" t="s">
        <v>14</v>
      </c>
      <c r="V15" s="117" t="s">
        <v>19</v>
      </c>
      <c r="W15" s="117" t="s">
        <v>14</v>
      </c>
      <c r="X15" s="119" t="s">
        <v>148</v>
      </c>
      <c r="Y15" s="143"/>
      <c r="Z15" s="151"/>
      <c r="AA15" s="152" t="s">
        <v>16</v>
      </c>
      <c r="AB15" s="151"/>
      <c r="AC15" s="151"/>
      <c r="AD15" s="149"/>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row>
    <row r="16" spans="1:73" ht="29.5" thickBot="1" x14ac:dyDescent="0.4">
      <c r="B16" s="8" t="s">
        <v>90</v>
      </c>
      <c r="C16" s="116">
        <v>1</v>
      </c>
      <c r="D16" s="117" t="s">
        <v>135</v>
      </c>
      <c r="E16" s="117" t="s">
        <v>146</v>
      </c>
      <c r="F16" s="117" t="s">
        <v>14</v>
      </c>
      <c r="G16" s="117" t="s">
        <v>14</v>
      </c>
      <c r="H16" s="117" t="s">
        <v>19</v>
      </c>
      <c r="I16" s="117" t="s">
        <v>14</v>
      </c>
      <c r="J16" s="117" t="s">
        <v>19</v>
      </c>
      <c r="K16" s="117" t="s">
        <v>14</v>
      </c>
      <c r="L16" s="117" t="s">
        <v>19</v>
      </c>
      <c r="M16" s="117" t="s">
        <v>14</v>
      </c>
      <c r="N16" s="117" t="s">
        <v>19</v>
      </c>
      <c r="O16" s="117" t="s">
        <v>14</v>
      </c>
      <c r="P16" s="117" t="s">
        <v>19</v>
      </c>
      <c r="Q16" s="117" t="s">
        <v>14</v>
      </c>
      <c r="R16" s="117" t="s">
        <v>19</v>
      </c>
      <c r="S16" s="117" t="s">
        <v>14</v>
      </c>
      <c r="T16" s="117" t="s">
        <v>19</v>
      </c>
      <c r="U16" s="117" t="s">
        <v>14</v>
      </c>
      <c r="V16" s="117" t="s">
        <v>19</v>
      </c>
      <c r="W16" s="117" t="s">
        <v>14</v>
      </c>
      <c r="X16" s="119" t="s">
        <v>150</v>
      </c>
      <c r="Y16" s="143"/>
      <c r="Z16" s="151"/>
      <c r="AA16" s="151"/>
      <c r="AB16" s="151"/>
      <c r="AC16" s="151"/>
      <c r="AD16" s="149"/>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row>
    <row r="17" spans="2:73" ht="15" hidden="1" thickBot="1" x14ac:dyDescent="0.4">
      <c r="B17" s="8" t="s">
        <v>90</v>
      </c>
      <c r="C17" s="116">
        <v>30</v>
      </c>
      <c r="D17" s="117" t="s">
        <v>135</v>
      </c>
      <c r="E17" s="117" t="s">
        <v>151</v>
      </c>
      <c r="F17" s="117" t="s">
        <v>14</v>
      </c>
      <c r="G17" s="117" t="s">
        <v>14</v>
      </c>
      <c r="H17" s="117" t="s">
        <v>19</v>
      </c>
      <c r="I17" s="117" t="s">
        <v>14</v>
      </c>
      <c r="J17" s="117" t="s">
        <v>152</v>
      </c>
      <c r="K17" s="117" t="s">
        <v>13</v>
      </c>
      <c r="L17" s="117" t="s">
        <v>152</v>
      </c>
      <c r="M17" s="117" t="s">
        <v>14</v>
      </c>
      <c r="N17" s="117" t="s">
        <v>19</v>
      </c>
      <c r="O17" s="117" t="s">
        <v>14</v>
      </c>
      <c r="P17" s="117" t="s">
        <v>19</v>
      </c>
      <c r="Q17" s="117" t="s">
        <v>14</v>
      </c>
      <c r="R17" s="117" t="s">
        <v>19</v>
      </c>
      <c r="S17" s="117" t="s">
        <v>13</v>
      </c>
      <c r="T17" s="117" t="s">
        <v>17</v>
      </c>
      <c r="U17" s="117" t="s">
        <v>13</v>
      </c>
      <c r="V17" s="117" t="s">
        <v>15</v>
      </c>
      <c r="W17" s="117" t="s">
        <v>14</v>
      </c>
      <c r="X17" s="119" t="s">
        <v>157</v>
      </c>
      <c r="Y17" s="146"/>
      <c r="Z17" s="151"/>
      <c r="AA17" s="151" t="s">
        <v>153</v>
      </c>
      <c r="AB17" s="151"/>
      <c r="AC17" s="151"/>
      <c r="AD17" s="149"/>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row>
    <row r="18" spans="2:73" ht="15" hidden="1" thickBot="1" x14ac:dyDescent="0.4">
      <c r="B18" s="8" t="s">
        <v>82</v>
      </c>
      <c r="C18" s="116">
        <v>32</v>
      </c>
      <c r="D18" s="117" t="s">
        <v>14</v>
      </c>
      <c r="E18" s="117" t="s">
        <v>132</v>
      </c>
      <c r="F18" s="117" t="s">
        <v>13</v>
      </c>
      <c r="G18" s="117" t="s">
        <v>13</v>
      </c>
      <c r="H18" s="117" t="s">
        <v>16</v>
      </c>
      <c r="I18" s="117" t="s">
        <v>13</v>
      </c>
      <c r="J18" s="117" t="s">
        <v>16</v>
      </c>
      <c r="K18" s="117" t="s">
        <v>13</v>
      </c>
      <c r="L18" s="117" t="s">
        <v>152</v>
      </c>
      <c r="M18" s="117" t="s">
        <v>14</v>
      </c>
      <c r="N18" s="117" t="s">
        <v>19</v>
      </c>
      <c r="O18" s="117" t="s">
        <v>14</v>
      </c>
      <c r="P18" s="117" t="s">
        <v>19</v>
      </c>
      <c r="Q18" s="117" t="s">
        <v>13</v>
      </c>
      <c r="R18" s="117" t="s">
        <v>15</v>
      </c>
      <c r="S18" s="117" t="s">
        <v>13</v>
      </c>
      <c r="T18" s="117" t="s">
        <v>17</v>
      </c>
      <c r="U18" s="117" t="s">
        <v>14</v>
      </c>
      <c r="V18" s="117" t="s">
        <v>19</v>
      </c>
      <c r="W18" s="117" t="s">
        <v>14</v>
      </c>
      <c r="X18" s="123" t="s">
        <v>157</v>
      </c>
      <c r="Y18" s="143"/>
      <c r="Z18" s="149"/>
      <c r="AA18" s="149"/>
      <c r="AB18" s="149"/>
      <c r="AC18" s="149"/>
      <c r="AD18" s="149"/>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row>
    <row r="19" spans="2:73" ht="29.5" hidden="1" thickBot="1" x14ac:dyDescent="0.4">
      <c r="B19" s="8" t="s">
        <v>82</v>
      </c>
      <c r="C19" s="116">
        <v>24</v>
      </c>
      <c r="D19" s="117" t="s">
        <v>135</v>
      </c>
      <c r="E19" s="117" t="s">
        <v>151</v>
      </c>
      <c r="F19" s="117" t="s">
        <v>13</v>
      </c>
      <c r="G19" s="117" t="s">
        <v>13</v>
      </c>
      <c r="H19" s="117" t="s">
        <v>16</v>
      </c>
      <c r="I19" s="117" t="s">
        <v>13</v>
      </c>
      <c r="J19" s="117" t="s">
        <v>16</v>
      </c>
      <c r="K19" s="117" t="s">
        <v>14</v>
      </c>
      <c r="L19" s="117" t="s">
        <v>19</v>
      </c>
      <c r="M19" s="117" t="s">
        <v>14</v>
      </c>
      <c r="N19" s="117" t="s">
        <v>19</v>
      </c>
      <c r="O19" s="117" t="s">
        <v>14</v>
      </c>
      <c r="P19" s="117" t="s">
        <v>19</v>
      </c>
      <c r="Q19" s="117" t="s">
        <v>13</v>
      </c>
      <c r="R19" s="117" t="s">
        <v>15</v>
      </c>
      <c r="S19" s="117" t="s">
        <v>14</v>
      </c>
      <c r="T19" s="117" t="s">
        <v>19</v>
      </c>
      <c r="U19" s="117" t="s">
        <v>154</v>
      </c>
      <c r="V19" s="117" t="s">
        <v>19</v>
      </c>
      <c r="W19" s="117" t="s">
        <v>14</v>
      </c>
      <c r="X19" s="118" t="s">
        <v>211</v>
      </c>
      <c r="Y19" s="146"/>
      <c r="Z19" s="144"/>
      <c r="AA19" s="143"/>
      <c r="AB19" s="143"/>
      <c r="AC19" s="143"/>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row>
    <row r="20" spans="2:73" ht="15" thickBot="1" x14ac:dyDescent="0.4">
      <c r="B20" s="15" t="s">
        <v>82</v>
      </c>
      <c r="C20" s="116">
        <v>8</v>
      </c>
      <c r="D20" s="117" t="s">
        <v>14</v>
      </c>
      <c r="E20" s="117" t="s">
        <v>146</v>
      </c>
      <c r="F20" s="117" t="s">
        <v>13</v>
      </c>
      <c r="G20" s="117" t="s">
        <v>13</v>
      </c>
      <c r="H20" s="117" t="s">
        <v>16</v>
      </c>
      <c r="I20" s="117" t="s">
        <v>14</v>
      </c>
      <c r="J20" s="117" t="s">
        <v>19</v>
      </c>
      <c r="K20" s="117" t="s">
        <v>14</v>
      </c>
      <c r="L20" s="117" t="s">
        <v>19</v>
      </c>
      <c r="M20" s="117" t="s">
        <v>14</v>
      </c>
      <c r="N20" s="117" t="s">
        <v>19</v>
      </c>
      <c r="O20" s="117" t="s">
        <v>14</v>
      </c>
      <c r="P20" s="117" t="s">
        <v>19</v>
      </c>
      <c r="Q20" s="117" t="s">
        <v>14</v>
      </c>
      <c r="R20" s="117" t="s">
        <v>19</v>
      </c>
      <c r="S20" s="117" t="s">
        <v>14</v>
      </c>
      <c r="T20" s="117" t="s">
        <v>19</v>
      </c>
      <c r="U20" s="117" t="s">
        <v>14</v>
      </c>
      <c r="V20" s="117" t="s">
        <v>19</v>
      </c>
      <c r="W20" s="117" t="s">
        <v>14</v>
      </c>
      <c r="X20" s="119" t="s">
        <v>263</v>
      </c>
      <c r="Y20" s="146"/>
      <c r="Z20" s="144"/>
      <c r="AA20" s="143"/>
      <c r="AB20" s="143"/>
      <c r="AC20" s="143"/>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row>
    <row r="21" spans="2:73" ht="29.5" hidden="1" thickBot="1" x14ac:dyDescent="0.4">
      <c r="B21" s="8" t="s">
        <v>109</v>
      </c>
      <c r="C21" s="124">
        <v>142</v>
      </c>
      <c r="D21" s="117" t="s">
        <v>14</v>
      </c>
      <c r="E21" s="117" t="s">
        <v>132</v>
      </c>
      <c r="F21" s="117" t="s">
        <v>13</v>
      </c>
      <c r="G21" s="117" t="s">
        <v>13</v>
      </c>
      <c r="H21" s="117" t="s">
        <v>16</v>
      </c>
      <c r="I21" s="117" t="s">
        <v>13</v>
      </c>
      <c r="J21" s="117" t="s">
        <v>152</v>
      </c>
      <c r="K21" s="117" t="s">
        <v>13</v>
      </c>
      <c r="L21" s="117" t="s">
        <v>16</v>
      </c>
      <c r="M21" s="117" t="s">
        <v>13</v>
      </c>
      <c r="N21" s="117" t="s">
        <v>15</v>
      </c>
      <c r="O21" s="117" t="s">
        <v>14</v>
      </c>
      <c r="P21" s="117" t="s">
        <v>19</v>
      </c>
      <c r="Q21" s="117" t="s">
        <v>13</v>
      </c>
      <c r="R21" s="117" t="s">
        <v>15</v>
      </c>
      <c r="S21" s="117" t="s">
        <v>13</v>
      </c>
      <c r="T21" s="117" t="s">
        <v>153</v>
      </c>
      <c r="U21" s="117" t="s">
        <v>13</v>
      </c>
      <c r="V21" s="117" t="s">
        <v>15</v>
      </c>
      <c r="W21" s="117" t="s">
        <v>14</v>
      </c>
      <c r="X21" s="119" t="s">
        <v>155</v>
      </c>
      <c r="Y21" s="148"/>
      <c r="Z21" s="144"/>
      <c r="AA21" s="143"/>
      <c r="AB21" s="143"/>
      <c r="AC21" s="143"/>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row>
    <row r="22" spans="2:73" ht="15" hidden="1" thickBot="1" x14ac:dyDescent="0.4">
      <c r="B22" s="13" t="s">
        <v>109</v>
      </c>
      <c r="C22" s="116">
        <v>28</v>
      </c>
      <c r="D22" s="117" t="s">
        <v>135</v>
      </c>
      <c r="E22" s="117" t="s">
        <v>151</v>
      </c>
      <c r="F22" s="117" t="s">
        <v>13</v>
      </c>
      <c r="G22" s="117" t="s">
        <v>13</v>
      </c>
      <c r="H22" s="117" t="s">
        <v>16</v>
      </c>
      <c r="I22" s="117" t="s">
        <v>13</v>
      </c>
      <c r="J22" s="117" t="s">
        <v>16</v>
      </c>
      <c r="K22" s="117" t="s">
        <v>13</v>
      </c>
      <c r="L22" s="117" t="s">
        <v>152</v>
      </c>
      <c r="M22" s="117" t="s">
        <v>14</v>
      </c>
      <c r="N22" s="117" t="s">
        <v>19</v>
      </c>
      <c r="O22" s="117" t="s">
        <v>14</v>
      </c>
      <c r="P22" s="117" t="s">
        <v>152</v>
      </c>
      <c r="Q22" s="117" t="s">
        <v>14</v>
      </c>
      <c r="R22" s="117" t="s">
        <v>19</v>
      </c>
      <c r="S22" s="117" t="s">
        <v>14</v>
      </c>
      <c r="T22" s="117" t="s">
        <v>19</v>
      </c>
      <c r="U22" s="117" t="s">
        <v>14</v>
      </c>
      <c r="V22" s="117" t="s">
        <v>19</v>
      </c>
      <c r="W22" s="117" t="s">
        <v>14</v>
      </c>
      <c r="X22" s="119" t="s">
        <v>157</v>
      </c>
      <c r="Y22" s="146"/>
      <c r="Z22" s="144"/>
      <c r="AA22" s="143"/>
      <c r="AB22" s="143"/>
      <c r="AC22" s="143"/>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row>
    <row r="23" spans="2:73" ht="15" thickBot="1" x14ac:dyDescent="0.4">
      <c r="B23" s="8" t="s">
        <v>109</v>
      </c>
      <c r="C23" s="116">
        <v>28</v>
      </c>
      <c r="D23" s="117" t="s">
        <v>14</v>
      </c>
      <c r="E23" s="117" t="s">
        <v>146</v>
      </c>
      <c r="F23" s="117" t="s">
        <v>13</v>
      </c>
      <c r="G23" s="117" t="s">
        <v>14</v>
      </c>
      <c r="H23" s="117" t="s">
        <v>16</v>
      </c>
      <c r="I23" s="117" t="s">
        <v>14</v>
      </c>
      <c r="J23" s="117" t="s">
        <v>19</v>
      </c>
      <c r="K23" s="117" t="s">
        <v>14</v>
      </c>
      <c r="L23" s="117" t="s">
        <v>19</v>
      </c>
      <c r="M23" s="117" t="s">
        <v>14</v>
      </c>
      <c r="N23" s="117" t="s">
        <v>19</v>
      </c>
      <c r="O23" s="117" t="s">
        <v>14</v>
      </c>
      <c r="P23" s="117" t="s">
        <v>19</v>
      </c>
      <c r="Q23" s="117" t="s">
        <v>14</v>
      </c>
      <c r="R23" s="117" t="s">
        <v>19</v>
      </c>
      <c r="S23" s="117" t="s">
        <v>14</v>
      </c>
      <c r="T23" s="117" t="s">
        <v>19</v>
      </c>
      <c r="U23" s="117" t="s">
        <v>14</v>
      </c>
      <c r="V23" s="117" t="s">
        <v>19</v>
      </c>
      <c r="W23" s="117" t="s">
        <v>14</v>
      </c>
      <c r="X23" s="123" t="s">
        <v>212</v>
      </c>
      <c r="Y23" s="143"/>
      <c r="Z23" s="144"/>
      <c r="AA23" s="143"/>
      <c r="AB23" s="143"/>
      <c r="AC23" s="143"/>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row>
    <row r="24" spans="2:73" ht="15" hidden="1" thickBot="1" x14ac:dyDescent="0.4">
      <c r="B24" s="8" t="s">
        <v>72</v>
      </c>
      <c r="C24" s="116">
        <v>26</v>
      </c>
      <c r="D24" s="117" t="s">
        <v>135</v>
      </c>
      <c r="E24" s="117" t="s">
        <v>132</v>
      </c>
      <c r="F24" s="117" t="s">
        <v>14</v>
      </c>
      <c r="G24" s="117" t="s">
        <v>14</v>
      </c>
      <c r="H24" s="117" t="s">
        <v>16</v>
      </c>
      <c r="I24" s="117" t="s">
        <v>14</v>
      </c>
      <c r="J24" s="117" t="s">
        <v>19</v>
      </c>
      <c r="K24" s="117" t="s">
        <v>14</v>
      </c>
      <c r="L24" s="117" t="s">
        <v>19</v>
      </c>
      <c r="M24" s="117" t="s">
        <v>14</v>
      </c>
      <c r="N24" s="117" t="s">
        <v>19</v>
      </c>
      <c r="O24" s="117" t="s">
        <v>14</v>
      </c>
      <c r="P24" s="117" t="s">
        <v>19</v>
      </c>
      <c r="Q24" s="117" t="s">
        <v>13</v>
      </c>
      <c r="R24" s="117" t="s">
        <v>15</v>
      </c>
      <c r="S24" s="117" t="s">
        <v>13</v>
      </c>
      <c r="T24" s="117" t="s">
        <v>17</v>
      </c>
      <c r="U24" s="117" t="s">
        <v>13</v>
      </c>
      <c r="V24" s="117" t="s">
        <v>15</v>
      </c>
      <c r="W24" s="117" t="s">
        <v>14</v>
      </c>
      <c r="X24" s="123" t="s">
        <v>157</v>
      </c>
      <c r="Y24" s="143"/>
      <c r="Z24" s="144"/>
      <c r="AA24" s="143"/>
      <c r="AB24" s="143"/>
      <c r="AC24" s="143"/>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row>
    <row r="25" spans="2:73" ht="29.5" thickBot="1" x14ac:dyDescent="0.4">
      <c r="B25" s="8" t="s">
        <v>72</v>
      </c>
      <c r="C25" s="116">
        <v>3</v>
      </c>
      <c r="D25" s="117" t="s">
        <v>135</v>
      </c>
      <c r="E25" s="117" t="s">
        <v>146</v>
      </c>
      <c r="F25" s="117" t="s">
        <v>14</v>
      </c>
      <c r="G25" s="117" t="s">
        <v>14</v>
      </c>
      <c r="H25" s="117" t="s">
        <v>19</v>
      </c>
      <c r="I25" s="117" t="s">
        <v>14</v>
      </c>
      <c r="J25" s="117" t="s">
        <v>19</v>
      </c>
      <c r="K25" s="117" t="s">
        <v>14</v>
      </c>
      <c r="L25" s="117" t="s">
        <v>19</v>
      </c>
      <c r="M25" s="117" t="s">
        <v>14</v>
      </c>
      <c r="N25" s="117" t="s">
        <v>19</v>
      </c>
      <c r="O25" s="117" t="s">
        <v>14</v>
      </c>
      <c r="P25" s="117" t="s">
        <v>19</v>
      </c>
      <c r="Q25" s="117" t="s">
        <v>14</v>
      </c>
      <c r="R25" s="117" t="s">
        <v>19</v>
      </c>
      <c r="S25" s="117" t="s">
        <v>14</v>
      </c>
      <c r="T25" s="117" t="s">
        <v>19</v>
      </c>
      <c r="U25" s="117" t="s">
        <v>14</v>
      </c>
      <c r="V25" s="117" t="s">
        <v>19</v>
      </c>
      <c r="W25" s="117" t="s">
        <v>14</v>
      </c>
      <c r="X25" s="118" t="s">
        <v>156</v>
      </c>
      <c r="Y25" s="143"/>
      <c r="Z25" s="144"/>
      <c r="AA25" s="143"/>
      <c r="AB25" s="143"/>
      <c r="AC25" s="143"/>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row>
    <row r="26" spans="2:73" ht="15" hidden="1" thickBot="1" x14ac:dyDescent="0.4">
      <c r="B26" s="8" t="s">
        <v>32</v>
      </c>
      <c r="C26" s="116">
        <v>146</v>
      </c>
      <c r="D26" s="117" t="s">
        <v>14</v>
      </c>
      <c r="E26" s="117" t="s">
        <v>132</v>
      </c>
      <c r="F26" s="117" t="s">
        <v>13</v>
      </c>
      <c r="G26" s="117" t="s">
        <v>13</v>
      </c>
      <c r="H26" s="117" t="s">
        <v>16</v>
      </c>
      <c r="I26" s="117" t="s">
        <v>13</v>
      </c>
      <c r="J26" s="117" t="s">
        <v>152</v>
      </c>
      <c r="K26" s="117" t="s">
        <v>13</v>
      </c>
      <c r="L26" s="117" t="s">
        <v>152</v>
      </c>
      <c r="M26" s="117" t="s">
        <v>14</v>
      </c>
      <c r="N26" s="117" t="s">
        <v>19</v>
      </c>
      <c r="O26" s="117" t="s">
        <v>14</v>
      </c>
      <c r="P26" s="117" t="s">
        <v>19</v>
      </c>
      <c r="Q26" s="117" t="s">
        <v>13</v>
      </c>
      <c r="R26" s="117" t="s">
        <v>153</v>
      </c>
      <c r="S26" s="117" t="s">
        <v>13</v>
      </c>
      <c r="T26" s="117" t="s">
        <v>153</v>
      </c>
      <c r="U26" s="117" t="s">
        <v>13</v>
      </c>
      <c r="V26" s="117" t="s">
        <v>15</v>
      </c>
      <c r="W26" s="117" t="s">
        <v>14</v>
      </c>
      <c r="X26" s="118" t="s">
        <v>264</v>
      </c>
      <c r="Y26" s="146"/>
      <c r="Z26" s="144"/>
      <c r="AA26" s="143"/>
      <c r="AB26" s="143"/>
      <c r="AC26" s="143"/>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row>
    <row r="27" spans="2:73" ht="44" hidden="1" thickBot="1" x14ac:dyDescent="0.4">
      <c r="B27" s="8" t="s">
        <v>32</v>
      </c>
      <c r="C27" s="116">
        <v>145</v>
      </c>
      <c r="D27" s="117" t="s">
        <v>14</v>
      </c>
      <c r="E27" s="117" t="s">
        <v>151</v>
      </c>
      <c r="F27" s="117" t="s">
        <v>13</v>
      </c>
      <c r="G27" s="117" t="s">
        <v>13</v>
      </c>
      <c r="H27" s="117" t="s">
        <v>16</v>
      </c>
      <c r="I27" s="117" t="s">
        <v>13</v>
      </c>
      <c r="J27" s="117" t="s">
        <v>16</v>
      </c>
      <c r="K27" s="117" t="s">
        <v>13</v>
      </c>
      <c r="L27" s="117" t="s">
        <v>16</v>
      </c>
      <c r="M27" s="117" t="s">
        <v>14</v>
      </c>
      <c r="N27" s="117" t="s">
        <v>19</v>
      </c>
      <c r="O27" s="117" t="s">
        <v>14</v>
      </c>
      <c r="P27" s="117" t="s">
        <v>152</v>
      </c>
      <c r="Q27" s="117" t="s">
        <v>13</v>
      </c>
      <c r="R27" s="117" t="s">
        <v>15</v>
      </c>
      <c r="S27" s="117" t="s">
        <v>13</v>
      </c>
      <c r="T27" s="117" t="s">
        <v>153</v>
      </c>
      <c r="U27" s="117" t="s">
        <v>154</v>
      </c>
      <c r="V27" s="117" t="s">
        <v>19</v>
      </c>
      <c r="W27" s="117" t="s">
        <v>14</v>
      </c>
      <c r="X27" s="119" t="s">
        <v>266</v>
      </c>
      <c r="Y27" s="143"/>
      <c r="Z27" s="143"/>
      <c r="AA27" s="143"/>
      <c r="AB27" s="143"/>
      <c r="AC27" s="143"/>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row>
    <row r="28" spans="2:73" ht="15" thickBot="1" x14ac:dyDescent="0.4">
      <c r="B28" s="8" t="s">
        <v>32</v>
      </c>
      <c r="C28" s="116">
        <v>59</v>
      </c>
      <c r="D28" s="117" t="s">
        <v>14</v>
      </c>
      <c r="E28" s="117" t="s">
        <v>146</v>
      </c>
      <c r="F28" s="117" t="s">
        <v>13</v>
      </c>
      <c r="G28" s="117" t="s">
        <v>13</v>
      </c>
      <c r="H28" s="117" t="s">
        <v>16</v>
      </c>
      <c r="I28" s="117" t="s">
        <v>13</v>
      </c>
      <c r="J28" s="117" t="s">
        <v>152</v>
      </c>
      <c r="K28" s="117" t="s">
        <v>13</v>
      </c>
      <c r="L28" s="117" t="s">
        <v>16</v>
      </c>
      <c r="M28" s="117" t="s">
        <v>14</v>
      </c>
      <c r="N28" s="117" t="s">
        <v>19</v>
      </c>
      <c r="O28" s="117" t="s">
        <v>14</v>
      </c>
      <c r="P28" s="117" t="s">
        <v>19</v>
      </c>
      <c r="Q28" s="117" t="s">
        <v>14</v>
      </c>
      <c r="R28" s="117" t="s">
        <v>19</v>
      </c>
      <c r="S28" s="117" t="s">
        <v>14</v>
      </c>
      <c r="T28" s="117" t="s">
        <v>19</v>
      </c>
      <c r="U28" s="117" t="s">
        <v>14</v>
      </c>
      <c r="V28" s="117" t="s">
        <v>16</v>
      </c>
      <c r="W28" s="117" t="s">
        <v>14</v>
      </c>
      <c r="X28" s="119" t="s">
        <v>157</v>
      </c>
      <c r="Y28" s="143"/>
      <c r="Z28" s="143"/>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row>
    <row r="29" spans="2:73" ht="15" hidden="1" thickBot="1" x14ac:dyDescent="0.4">
      <c r="B29" s="8" t="s">
        <v>51</v>
      </c>
      <c r="C29" s="116">
        <v>59</v>
      </c>
      <c r="D29" s="117" t="s">
        <v>14</v>
      </c>
      <c r="E29" s="117" t="s">
        <v>132</v>
      </c>
      <c r="F29" s="117" t="s">
        <v>13</v>
      </c>
      <c r="G29" s="117" t="s">
        <v>14</v>
      </c>
      <c r="H29" s="117" t="s">
        <v>16</v>
      </c>
      <c r="I29" s="117" t="s">
        <v>13</v>
      </c>
      <c r="J29" s="117" t="s">
        <v>17</v>
      </c>
      <c r="K29" s="117" t="s">
        <v>13</v>
      </c>
      <c r="L29" s="117" t="s">
        <v>153</v>
      </c>
      <c r="M29" s="117" t="s">
        <v>13</v>
      </c>
      <c r="N29" s="117" t="s">
        <v>15</v>
      </c>
      <c r="O29" s="117" t="s">
        <v>14</v>
      </c>
      <c r="P29" s="117" t="s">
        <v>19</v>
      </c>
      <c r="Q29" s="117" t="s">
        <v>13</v>
      </c>
      <c r="R29" s="117" t="s">
        <v>15</v>
      </c>
      <c r="S29" s="117" t="s">
        <v>13</v>
      </c>
      <c r="T29" s="117" t="s">
        <v>153</v>
      </c>
      <c r="U29" s="117" t="s">
        <v>13</v>
      </c>
      <c r="V29" s="117" t="s">
        <v>15</v>
      </c>
      <c r="W29" s="117" t="s">
        <v>14</v>
      </c>
      <c r="X29" s="123" t="s">
        <v>157</v>
      </c>
      <c r="Y29" s="143"/>
      <c r="Z29" s="143"/>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row>
    <row r="30" spans="2:73" ht="73" hidden="1" thickBot="1" x14ac:dyDescent="0.4">
      <c r="B30" s="8" t="s">
        <v>51</v>
      </c>
      <c r="C30" s="116">
        <v>1143</v>
      </c>
      <c r="D30" s="117" t="s">
        <v>14</v>
      </c>
      <c r="E30" s="117" t="s">
        <v>151</v>
      </c>
      <c r="F30" s="117" t="s">
        <v>13</v>
      </c>
      <c r="G30" s="117" t="s">
        <v>13</v>
      </c>
      <c r="H30" s="117" t="s">
        <v>16</v>
      </c>
      <c r="I30" s="117" t="s">
        <v>13</v>
      </c>
      <c r="J30" s="117" t="s">
        <v>17</v>
      </c>
      <c r="K30" s="117" t="s">
        <v>13</v>
      </c>
      <c r="L30" s="117" t="s">
        <v>17</v>
      </c>
      <c r="M30" s="117" t="s">
        <v>13</v>
      </c>
      <c r="N30" s="117" t="s">
        <v>15</v>
      </c>
      <c r="O30" s="117" t="s">
        <v>13</v>
      </c>
      <c r="P30" s="117" t="s">
        <v>152</v>
      </c>
      <c r="Q30" s="117" t="s">
        <v>13</v>
      </c>
      <c r="R30" s="117" t="s">
        <v>153</v>
      </c>
      <c r="S30" s="117" t="s">
        <v>13</v>
      </c>
      <c r="T30" s="117" t="s">
        <v>17</v>
      </c>
      <c r="U30" s="117" t="s">
        <v>14</v>
      </c>
      <c r="V30" s="117" t="s">
        <v>19</v>
      </c>
      <c r="W30" s="117" t="s">
        <v>14</v>
      </c>
      <c r="X30" s="118" t="s">
        <v>265</v>
      </c>
      <c r="Y30" s="147"/>
      <c r="Z30" s="143"/>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row>
    <row r="31" spans="2:73" ht="44" thickBot="1" x14ac:dyDescent="0.4">
      <c r="B31" s="8" t="s">
        <v>51</v>
      </c>
      <c r="C31" s="116">
        <v>20</v>
      </c>
      <c r="D31" s="117" t="s">
        <v>135</v>
      </c>
      <c r="E31" s="117" t="s">
        <v>146</v>
      </c>
      <c r="F31" s="117" t="s">
        <v>14</v>
      </c>
      <c r="G31" s="117" t="s">
        <v>14</v>
      </c>
      <c r="H31" s="117" t="s">
        <v>19</v>
      </c>
      <c r="I31" s="117" t="s">
        <v>14</v>
      </c>
      <c r="J31" s="117" t="s">
        <v>19</v>
      </c>
      <c r="K31" s="117" t="s">
        <v>14</v>
      </c>
      <c r="L31" s="117" t="s">
        <v>19</v>
      </c>
      <c r="M31" s="117" t="s">
        <v>14</v>
      </c>
      <c r="N31" s="117" t="s">
        <v>19</v>
      </c>
      <c r="O31" s="117" t="s">
        <v>14</v>
      </c>
      <c r="P31" s="117" t="s">
        <v>19</v>
      </c>
      <c r="Q31" s="117" t="s">
        <v>14</v>
      </c>
      <c r="R31" s="117" t="s">
        <v>19</v>
      </c>
      <c r="S31" s="117" t="s">
        <v>13</v>
      </c>
      <c r="T31" s="117" t="s">
        <v>15</v>
      </c>
      <c r="U31" s="117" t="s">
        <v>14</v>
      </c>
      <c r="V31" s="117" t="s">
        <v>19</v>
      </c>
      <c r="W31" s="117" t="s">
        <v>14</v>
      </c>
      <c r="X31" s="119" t="s">
        <v>267</v>
      </c>
      <c r="Y31" s="143"/>
      <c r="Z31" s="143"/>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row>
    <row r="32" spans="2:73" ht="15" hidden="1" thickBot="1" x14ac:dyDescent="0.4">
      <c r="B32" s="8" t="s">
        <v>101</v>
      </c>
      <c r="C32" s="116">
        <v>21</v>
      </c>
      <c r="D32" s="117" t="s">
        <v>14</v>
      </c>
      <c r="E32" s="117" t="s">
        <v>132</v>
      </c>
      <c r="F32" s="117" t="s">
        <v>13</v>
      </c>
      <c r="G32" s="117" t="s">
        <v>13</v>
      </c>
      <c r="H32" s="117" t="s">
        <v>16</v>
      </c>
      <c r="I32" s="117" t="s">
        <v>14</v>
      </c>
      <c r="J32" s="117" t="s">
        <v>19</v>
      </c>
      <c r="K32" s="117" t="s">
        <v>14</v>
      </c>
      <c r="L32" s="117" t="s">
        <v>19</v>
      </c>
      <c r="M32" s="117" t="s">
        <v>14</v>
      </c>
      <c r="N32" s="117" t="s">
        <v>19</v>
      </c>
      <c r="O32" s="117" t="s">
        <v>14</v>
      </c>
      <c r="P32" s="117" t="s">
        <v>19</v>
      </c>
      <c r="Q32" s="117" t="s">
        <v>13</v>
      </c>
      <c r="R32" s="117" t="s">
        <v>15</v>
      </c>
      <c r="S32" s="117" t="s">
        <v>13</v>
      </c>
      <c r="T32" s="117" t="s">
        <v>17</v>
      </c>
      <c r="U32" s="117" t="s">
        <v>14</v>
      </c>
      <c r="V32" s="117" t="s">
        <v>19</v>
      </c>
      <c r="W32" s="117" t="s">
        <v>14</v>
      </c>
      <c r="X32" s="123" t="s">
        <v>157</v>
      </c>
      <c r="Y32" s="143"/>
      <c r="Z32" s="143"/>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row>
    <row r="33" spans="2:73" ht="29.5" hidden="1" thickBot="1" x14ac:dyDescent="0.4">
      <c r="B33" s="8" t="s">
        <v>101</v>
      </c>
      <c r="C33" s="116">
        <v>37</v>
      </c>
      <c r="D33" s="117" t="s">
        <v>14</v>
      </c>
      <c r="E33" s="117" t="s">
        <v>151</v>
      </c>
      <c r="F33" s="117" t="s">
        <v>13</v>
      </c>
      <c r="G33" s="117" t="s">
        <v>13</v>
      </c>
      <c r="H33" s="117" t="s">
        <v>16</v>
      </c>
      <c r="I33" s="117" t="s">
        <v>13</v>
      </c>
      <c r="J33" s="117" t="s">
        <v>17</v>
      </c>
      <c r="K33" s="117" t="s">
        <v>13</v>
      </c>
      <c r="L33" s="117" t="s">
        <v>152</v>
      </c>
      <c r="M33" s="117" t="s">
        <v>14</v>
      </c>
      <c r="N33" s="117" t="s">
        <v>19</v>
      </c>
      <c r="O33" s="117" t="s">
        <v>14</v>
      </c>
      <c r="P33" s="117" t="s">
        <v>16</v>
      </c>
      <c r="Q33" s="117" t="s">
        <v>13</v>
      </c>
      <c r="R33" s="117" t="s">
        <v>15</v>
      </c>
      <c r="S33" s="117" t="s">
        <v>13</v>
      </c>
      <c r="T33" s="117" t="s">
        <v>17</v>
      </c>
      <c r="U33" s="117" t="s">
        <v>14</v>
      </c>
      <c r="V33" s="117" t="s">
        <v>19</v>
      </c>
      <c r="W33" s="117" t="s">
        <v>14</v>
      </c>
      <c r="X33" s="119" t="s">
        <v>268</v>
      </c>
      <c r="Y33" s="143"/>
      <c r="Z33" s="143"/>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row>
    <row r="34" spans="2:73" ht="15" thickBot="1" x14ac:dyDescent="0.4">
      <c r="B34" s="8" t="s">
        <v>101</v>
      </c>
      <c r="C34" s="116">
        <v>11</v>
      </c>
      <c r="D34" s="117" t="s">
        <v>14</v>
      </c>
      <c r="E34" s="117" t="s">
        <v>146</v>
      </c>
      <c r="F34" s="117" t="s">
        <v>13</v>
      </c>
      <c r="G34" s="117" t="s">
        <v>14</v>
      </c>
      <c r="H34" s="117" t="s">
        <v>16</v>
      </c>
      <c r="I34" s="117" t="s">
        <v>14</v>
      </c>
      <c r="J34" s="117" t="s">
        <v>19</v>
      </c>
      <c r="K34" s="117" t="s">
        <v>14</v>
      </c>
      <c r="L34" s="117" t="s">
        <v>19</v>
      </c>
      <c r="M34" s="117" t="s">
        <v>14</v>
      </c>
      <c r="N34" s="117" t="s">
        <v>19</v>
      </c>
      <c r="O34" s="117" t="s">
        <v>14</v>
      </c>
      <c r="P34" s="117" t="s">
        <v>19</v>
      </c>
      <c r="Q34" s="117" t="s">
        <v>14</v>
      </c>
      <c r="R34" s="117" t="s">
        <v>19</v>
      </c>
      <c r="S34" s="117" t="s">
        <v>13</v>
      </c>
      <c r="T34" s="117" t="s">
        <v>15</v>
      </c>
      <c r="U34" s="117" t="s">
        <v>14</v>
      </c>
      <c r="V34" s="117" t="s">
        <v>19</v>
      </c>
      <c r="W34" s="117" t="s">
        <v>14</v>
      </c>
      <c r="X34" s="123" t="s">
        <v>157</v>
      </c>
      <c r="Y34" s="143"/>
      <c r="Z34" s="143"/>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row>
    <row r="35" spans="2:73" ht="29.5" hidden="1" thickBot="1" x14ac:dyDescent="0.4">
      <c r="B35" s="8" t="s">
        <v>27</v>
      </c>
      <c r="C35" s="116">
        <v>95</v>
      </c>
      <c r="D35" s="117" t="s">
        <v>14</v>
      </c>
      <c r="E35" s="117" t="s">
        <v>132</v>
      </c>
      <c r="F35" s="117" t="s">
        <v>13</v>
      </c>
      <c r="G35" s="117" t="s">
        <v>13</v>
      </c>
      <c r="H35" s="117" t="s">
        <v>16</v>
      </c>
      <c r="I35" s="117" t="s">
        <v>13</v>
      </c>
      <c r="J35" s="117" t="s">
        <v>152</v>
      </c>
      <c r="K35" s="117" t="s">
        <v>13</v>
      </c>
      <c r="L35" s="117" t="s">
        <v>17</v>
      </c>
      <c r="M35" s="117" t="s">
        <v>13</v>
      </c>
      <c r="N35" s="117" t="s">
        <v>15</v>
      </c>
      <c r="O35" s="117" t="s">
        <v>14</v>
      </c>
      <c r="P35" s="117" t="s">
        <v>19</v>
      </c>
      <c r="Q35" s="117" t="s">
        <v>13</v>
      </c>
      <c r="R35" s="117" t="s">
        <v>153</v>
      </c>
      <c r="S35" s="117" t="s">
        <v>13</v>
      </c>
      <c r="T35" s="117" t="s">
        <v>17</v>
      </c>
      <c r="U35" s="117" t="s">
        <v>13</v>
      </c>
      <c r="V35" s="117" t="s">
        <v>15</v>
      </c>
      <c r="W35" s="117" t="s">
        <v>14</v>
      </c>
      <c r="X35" s="119" t="s">
        <v>158</v>
      </c>
      <c r="Y35" s="143"/>
      <c r="Z35" s="143"/>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row>
    <row r="36" spans="2:73" ht="29.5" hidden="1" thickBot="1" x14ac:dyDescent="0.4">
      <c r="B36" s="8" t="s">
        <v>27</v>
      </c>
      <c r="C36" s="116">
        <v>207</v>
      </c>
      <c r="D36" s="117" t="s">
        <v>14</v>
      </c>
      <c r="E36" s="117" t="s">
        <v>151</v>
      </c>
      <c r="F36" s="117" t="s">
        <v>13</v>
      </c>
      <c r="G36" s="117" t="s">
        <v>14</v>
      </c>
      <c r="H36" s="117" t="s">
        <v>16</v>
      </c>
      <c r="I36" s="117" t="s">
        <v>13</v>
      </c>
      <c r="J36" s="117" t="s">
        <v>16</v>
      </c>
      <c r="K36" s="117" t="s">
        <v>13</v>
      </c>
      <c r="L36" s="117" t="s">
        <v>152</v>
      </c>
      <c r="M36" s="117" t="s">
        <v>14</v>
      </c>
      <c r="N36" s="117" t="s">
        <v>19</v>
      </c>
      <c r="O36" s="117" t="s">
        <v>14</v>
      </c>
      <c r="P36" s="117" t="s">
        <v>19</v>
      </c>
      <c r="Q36" s="117" t="s">
        <v>13</v>
      </c>
      <c r="R36" s="117" t="s">
        <v>15</v>
      </c>
      <c r="S36" s="117" t="s">
        <v>13</v>
      </c>
      <c r="T36" s="117" t="s">
        <v>153</v>
      </c>
      <c r="U36" s="117" t="s">
        <v>154</v>
      </c>
      <c r="V36" s="117" t="s">
        <v>19</v>
      </c>
      <c r="W36" s="117" t="s">
        <v>14</v>
      </c>
      <c r="X36" s="119" t="s">
        <v>159</v>
      </c>
      <c r="Y36" s="143"/>
      <c r="Z36" s="143"/>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row>
    <row r="37" spans="2:73" ht="44" thickBot="1" x14ac:dyDescent="0.4">
      <c r="B37" s="8" t="s">
        <v>27</v>
      </c>
      <c r="C37" s="116">
        <v>7</v>
      </c>
      <c r="D37" s="117" t="s">
        <v>135</v>
      </c>
      <c r="E37" s="117" t="s">
        <v>146</v>
      </c>
      <c r="F37" s="117" t="s">
        <v>14</v>
      </c>
      <c r="G37" s="117" t="s">
        <v>14</v>
      </c>
      <c r="H37" s="117" t="s">
        <v>19</v>
      </c>
      <c r="I37" s="117" t="s">
        <v>14</v>
      </c>
      <c r="J37" s="117" t="s">
        <v>19</v>
      </c>
      <c r="K37" s="117" t="s">
        <v>14</v>
      </c>
      <c r="L37" s="117" t="s">
        <v>19</v>
      </c>
      <c r="M37" s="117" t="s">
        <v>14</v>
      </c>
      <c r="N37" s="117" t="s">
        <v>19</v>
      </c>
      <c r="O37" s="117" t="s">
        <v>14</v>
      </c>
      <c r="P37" s="117" t="s">
        <v>19</v>
      </c>
      <c r="Q37" s="117" t="s">
        <v>14</v>
      </c>
      <c r="R37" s="117" t="s">
        <v>19</v>
      </c>
      <c r="S37" s="117" t="s">
        <v>14</v>
      </c>
      <c r="T37" s="117" t="s">
        <v>19</v>
      </c>
      <c r="U37" s="117" t="s">
        <v>14</v>
      </c>
      <c r="V37" s="117" t="s">
        <v>19</v>
      </c>
      <c r="W37" s="117" t="s">
        <v>14</v>
      </c>
      <c r="X37" s="119" t="s">
        <v>160</v>
      </c>
      <c r="Y37" s="143"/>
      <c r="Z37" s="143"/>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row>
    <row r="38" spans="2:73" ht="15" hidden="1" thickBot="1" x14ac:dyDescent="0.4">
      <c r="B38" s="8" t="s">
        <v>44</v>
      </c>
      <c r="C38" s="116">
        <v>43</v>
      </c>
      <c r="D38" s="117" t="s">
        <v>14</v>
      </c>
      <c r="E38" s="117" t="s">
        <v>132</v>
      </c>
      <c r="F38" s="117" t="s">
        <v>13</v>
      </c>
      <c r="G38" s="117" t="s">
        <v>13</v>
      </c>
      <c r="H38" s="117" t="s">
        <v>16</v>
      </c>
      <c r="I38" s="117" t="s">
        <v>13</v>
      </c>
      <c r="J38" s="117" t="s">
        <v>152</v>
      </c>
      <c r="K38" s="117" t="s">
        <v>13</v>
      </c>
      <c r="L38" s="117" t="s">
        <v>152</v>
      </c>
      <c r="M38" s="117" t="s">
        <v>14</v>
      </c>
      <c r="N38" s="117" t="s">
        <v>19</v>
      </c>
      <c r="O38" s="117" t="s">
        <v>14</v>
      </c>
      <c r="P38" s="117" t="s">
        <v>19</v>
      </c>
      <c r="Q38" s="117" t="s">
        <v>13</v>
      </c>
      <c r="R38" s="117" t="s">
        <v>15</v>
      </c>
      <c r="S38" s="117" t="s">
        <v>13</v>
      </c>
      <c r="T38" s="117" t="s">
        <v>17</v>
      </c>
      <c r="U38" s="117" t="s">
        <v>14</v>
      </c>
      <c r="V38" s="117" t="s">
        <v>19</v>
      </c>
      <c r="W38" s="117" t="s">
        <v>14</v>
      </c>
      <c r="X38" s="123" t="s">
        <v>157</v>
      </c>
      <c r="Y38" s="143"/>
      <c r="Z38" s="143"/>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row>
    <row r="39" spans="2:73" ht="15" hidden="1" thickBot="1" x14ac:dyDescent="0.4">
      <c r="B39" s="8" t="s">
        <v>44</v>
      </c>
      <c r="C39" s="116">
        <v>57</v>
      </c>
      <c r="D39" s="117" t="s">
        <v>135</v>
      </c>
      <c r="E39" s="117" t="s">
        <v>151</v>
      </c>
      <c r="F39" s="117" t="s">
        <v>14</v>
      </c>
      <c r="G39" s="117" t="s">
        <v>14</v>
      </c>
      <c r="H39" s="117" t="s">
        <v>19</v>
      </c>
      <c r="I39" s="117" t="s">
        <v>14</v>
      </c>
      <c r="J39" s="117" t="s">
        <v>19</v>
      </c>
      <c r="K39" s="117" t="s">
        <v>14</v>
      </c>
      <c r="L39" s="117" t="s">
        <v>19</v>
      </c>
      <c r="M39" s="117" t="s">
        <v>14</v>
      </c>
      <c r="N39" s="117" t="s">
        <v>19</v>
      </c>
      <c r="O39" s="117" t="s">
        <v>14</v>
      </c>
      <c r="P39" s="117" t="s">
        <v>19</v>
      </c>
      <c r="Q39" s="117" t="s">
        <v>14</v>
      </c>
      <c r="R39" s="117" t="s">
        <v>19</v>
      </c>
      <c r="S39" s="117" t="s">
        <v>13</v>
      </c>
      <c r="T39" s="117" t="s">
        <v>17</v>
      </c>
      <c r="U39" s="117" t="s">
        <v>13</v>
      </c>
      <c r="V39" s="117" t="s">
        <v>152</v>
      </c>
      <c r="W39" s="117" t="s">
        <v>14</v>
      </c>
      <c r="X39" s="123" t="s">
        <v>161</v>
      </c>
      <c r="Y39" s="143"/>
      <c r="Z39" s="143"/>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row>
    <row r="40" spans="2:73" ht="15" thickBot="1" x14ac:dyDescent="0.4">
      <c r="B40" s="8" t="s">
        <v>44</v>
      </c>
      <c r="C40" s="116">
        <v>5</v>
      </c>
      <c r="D40" s="117" t="s">
        <v>135</v>
      </c>
      <c r="E40" s="117" t="s">
        <v>146</v>
      </c>
      <c r="F40" s="117" t="s">
        <v>14</v>
      </c>
      <c r="G40" s="117" t="s">
        <v>14</v>
      </c>
      <c r="H40" s="117" t="s">
        <v>19</v>
      </c>
      <c r="I40" s="117" t="s">
        <v>14</v>
      </c>
      <c r="J40" s="117" t="s">
        <v>19</v>
      </c>
      <c r="K40" s="117" t="s">
        <v>14</v>
      </c>
      <c r="L40" s="117" t="s">
        <v>19</v>
      </c>
      <c r="M40" s="117" t="s">
        <v>14</v>
      </c>
      <c r="N40" s="117" t="s">
        <v>19</v>
      </c>
      <c r="O40" s="117" t="s">
        <v>14</v>
      </c>
      <c r="P40" s="117" t="s">
        <v>19</v>
      </c>
      <c r="Q40" s="117" t="s">
        <v>14</v>
      </c>
      <c r="R40" s="117" t="s">
        <v>19</v>
      </c>
      <c r="S40" s="117" t="s">
        <v>14</v>
      </c>
      <c r="T40" s="117" t="s">
        <v>19</v>
      </c>
      <c r="U40" s="117" t="s">
        <v>14</v>
      </c>
      <c r="V40" s="117" t="s">
        <v>19</v>
      </c>
      <c r="W40" s="117" t="s">
        <v>14</v>
      </c>
      <c r="X40" s="123" t="s">
        <v>162</v>
      </c>
      <c r="Y40" s="143"/>
      <c r="Z40" s="143"/>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row>
    <row r="41" spans="2:73" ht="15" hidden="1" thickBot="1" x14ac:dyDescent="0.4">
      <c r="B41" s="8" t="s">
        <v>60</v>
      </c>
      <c r="C41" s="116">
        <v>62</v>
      </c>
      <c r="D41" s="117" t="s">
        <v>14</v>
      </c>
      <c r="E41" s="117" t="s">
        <v>132</v>
      </c>
      <c r="F41" s="117" t="s">
        <v>13</v>
      </c>
      <c r="G41" s="117" t="s">
        <v>13</v>
      </c>
      <c r="H41" s="117" t="s">
        <v>16</v>
      </c>
      <c r="I41" s="117" t="s">
        <v>13</v>
      </c>
      <c r="J41" s="117" t="s">
        <v>16</v>
      </c>
      <c r="K41" s="117" t="s">
        <v>13</v>
      </c>
      <c r="L41" s="117" t="s">
        <v>152</v>
      </c>
      <c r="M41" s="117" t="s">
        <v>13</v>
      </c>
      <c r="N41" s="117" t="s">
        <v>15</v>
      </c>
      <c r="O41" s="117" t="s">
        <v>14</v>
      </c>
      <c r="P41" s="117" t="s">
        <v>19</v>
      </c>
      <c r="Q41" s="117" t="s">
        <v>13</v>
      </c>
      <c r="R41" s="117" t="s">
        <v>15</v>
      </c>
      <c r="S41" s="117" t="s">
        <v>13</v>
      </c>
      <c r="T41" s="117" t="s">
        <v>15</v>
      </c>
      <c r="U41" s="117" t="s">
        <v>14</v>
      </c>
      <c r="V41" s="117" t="s">
        <v>19</v>
      </c>
      <c r="W41" s="117" t="s">
        <v>14</v>
      </c>
      <c r="X41" s="123" t="s">
        <v>157</v>
      </c>
      <c r="Y41" s="143"/>
      <c r="Z41" s="143"/>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row>
    <row r="42" spans="2:73" ht="15" hidden="1" thickBot="1" x14ac:dyDescent="0.4">
      <c r="B42" s="8" t="s">
        <v>60</v>
      </c>
      <c r="C42" s="116">
        <v>41</v>
      </c>
      <c r="D42" s="117" t="s">
        <v>14</v>
      </c>
      <c r="E42" s="117" t="s">
        <v>151</v>
      </c>
      <c r="F42" s="117" t="s">
        <v>13</v>
      </c>
      <c r="G42" s="117" t="s">
        <v>13</v>
      </c>
      <c r="H42" s="117" t="s">
        <v>16</v>
      </c>
      <c r="I42" s="117" t="s">
        <v>13</v>
      </c>
      <c r="J42" s="117" t="s">
        <v>152</v>
      </c>
      <c r="K42" s="117" t="s">
        <v>13</v>
      </c>
      <c r="L42" s="117" t="s">
        <v>153</v>
      </c>
      <c r="M42" s="117" t="s">
        <v>13</v>
      </c>
      <c r="N42" s="117" t="s">
        <v>15</v>
      </c>
      <c r="O42" s="117" t="s">
        <v>14</v>
      </c>
      <c r="P42" s="117" t="s">
        <v>19</v>
      </c>
      <c r="Q42" s="117" t="s">
        <v>14</v>
      </c>
      <c r="R42" s="117" t="s">
        <v>19</v>
      </c>
      <c r="S42" s="117" t="s">
        <v>13</v>
      </c>
      <c r="T42" s="117" t="s">
        <v>17</v>
      </c>
      <c r="U42" s="117" t="s">
        <v>14</v>
      </c>
      <c r="V42" s="117" t="s">
        <v>19</v>
      </c>
      <c r="W42" s="117" t="s">
        <v>14</v>
      </c>
      <c r="X42" s="123" t="s">
        <v>270</v>
      </c>
      <c r="Y42" s="143"/>
      <c r="Z42" s="143"/>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row>
    <row r="43" spans="2:73" ht="15" thickBot="1" x14ac:dyDescent="0.4">
      <c r="B43" s="8" t="s">
        <v>60</v>
      </c>
      <c r="C43" s="116">
        <v>7</v>
      </c>
      <c r="D43" s="117" t="s">
        <v>14</v>
      </c>
      <c r="E43" s="117" t="s">
        <v>146</v>
      </c>
      <c r="F43" s="117" t="s">
        <v>14</v>
      </c>
      <c r="G43" s="117" t="s">
        <v>14</v>
      </c>
      <c r="H43" s="117" t="s">
        <v>16</v>
      </c>
      <c r="I43" s="117" t="s">
        <v>14</v>
      </c>
      <c r="J43" s="117" t="s">
        <v>19</v>
      </c>
      <c r="K43" s="117" t="s">
        <v>14</v>
      </c>
      <c r="L43" s="117" t="s">
        <v>19</v>
      </c>
      <c r="M43" s="117" t="s">
        <v>14</v>
      </c>
      <c r="N43" s="117" t="s">
        <v>19</v>
      </c>
      <c r="O43" s="117" t="s">
        <v>14</v>
      </c>
      <c r="P43" s="117" t="s">
        <v>19</v>
      </c>
      <c r="Q43" s="117" t="s">
        <v>14</v>
      </c>
      <c r="R43" s="117" t="s">
        <v>19</v>
      </c>
      <c r="S43" s="117" t="s">
        <v>14</v>
      </c>
      <c r="T43" s="117" t="s">
        <v>19</v>
      </c>
      <c r="U43" s="117" t="s">
        <v>14</v>
      </c>
      <c r="V43" s="117" t="s">
        <v>19</v>
      </c>
      <c r="W43" s="117" t="s">
        <v>14</v>
      </c>
      <c r="X43" s="119" t="s">
        <v>271</v>
      </c>
      <c r="Y43" s="143"/>
      <c r="Z43" s="143"/>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row>
    <row r="44" spans="2:73" ht="29.5" hidden="1" thickBot="1" x14ac:dyDescent="0.4">
      <c r="B44" s="8" t="s">
        <v>83</v>
      </c>
      <c r="C44" s="116">
        <v>9</v>
      </c>
      <c r="D44" s="117" t="s">
        <v>135</v>
      </c>
      <c r="E44" s="117" t="s">
        <v>132</v>
      </c>
      <c r="F44" s="117" t="s">
        <v>14</v>
      </c>
      <c r="G44" s="117" t="s">
        <v>14</v>
      </c>
      <c r="H44" s="117" t="s">
        <v>19</v>
      </c>
      <c r="I44" s="117" t="s">
        <v>14</v>
      </c>
      <c r="J44" s="117" t="s">
        <v>19</v>
      </c>
      <c r="K44" s="117" t="s">
        <v>14</v>
      </c>
      <c r="L44" s="117" t="s">
        <v>19</v>
      </c>
      <c r="M44" s="117" t="s">
        <v>14</v>
      </c>
      <c r="N44" s="117" t="s">
        <v>19</v>
      </c>
      <c r="O44" s="117" t="s">
        <v>14</v>
      </c>
      <c r="P44" s="117" t="s">
        <v>19</v>
      </c>
      <c r="Q44" s="117" t="s">
        <v>13</v>
      </c>
      <c r="R44" s="117" t="s">
        <v>15</v>
      </c>
      <c r="S44" s="117" t="s">
        <v>13</v>
      </c>
      <c r="T44" s="117" t="s">
        <v>17</v>
      </c>
      <c r="U44" s="117" t="s">
        <v>14</v>
      </c>
      <c r="V44" s="117" t="s">
        <v>19</v>
      </c>
      <c r="W44" s="117" t="s">
        <v>14</v>
      </c>
      <c r="X44" s="119" t="s">
        <v>163</v>
      </c>
      <c r="Y44" s="143"/>
      <c r="Z44" s="143"/>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row>
    <row r="45" spans="2:73" ht="29.5" thickBot="1" x14ac:dyDescent="0.4">
      <c r="B45" s="8" t="s">
        <v>83</v>
      </c>
      <c r="C45" s="116">
        <v>1</v>
      </c>
      <c r="D45" s="117" t="s">
        <v>135</v>
      </c>
      <c r="E45" s="117" t="s">
        <v>146</v>
      </c>
      <c r="F45" s="117" t="s">
        <v>14</v>
      </c>
      <c r="G45" s="117" t="s">
        <v>14</v>
      </c>
      <c r="H45" s="117" t="s">
        <v>19</v>
      </c>
      <c r="I45" s="117" t="s">
        <v>14</v>
      </c>
      <c r="J45" s="117" t="s">
        <v>19</v>
      </c>
      <c r="K45" s="117" t="s">
        <v>14</v>
      </c>
      <c r="L45" s="117" t="s">
        <v>19</v>
      </c>
      <c r="M45" s="117" t="s">
        <v>14</v>
      </c>
      <c r="N45" s="117" t="s">
        <v>19</v>
      </c>
      <c r="O45" s="117" t="s">
        <v>14</v>
      </c>
      <c r="P45" s="117" t="s">
        <v>19</v>
      </c>
      <c r="Q45" s="117" t="s">
        <v>14</v>
      </c>
      <c r="R45" s="117" t="s">
        <v>19</v>
      </c>
      <c r="S45" s="117" t="s">
        <v>14</v>
      </c>
      <c r="T45" s="117" t="s">
        <v>19</v>
      </c>
      <c r="U45" s="117" t="s">
        <v>14</v>
      </c>
      <c r="V45" s="117" t="s">
        <v>19</v>
      </c>
      <c r="W45" s="117" t="s">
        <v>14</v>
      </c>
      <c r="X45" s="119" t="s">
        <v>164</v>
      </c>
      <c r="Y45" s="143"/>
      <c r="Z45" s="143"/>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row>
    <row r="46" spans="2:73" ht="29.5" hidden="1" thickBot="1" x14ac:dyDescent="0.4">
      <c r="B46" s="8" t="s">
        <v>28</v>
      </c>
      <c r="C46" s="116">
        <v>1</v>
      </c>
      <c r="D46" s="117" t="s">
        <v>135</v>
      </c>
      <c r="E46" s="117" t="s">
        <v>132</v>
      </c>
      <c r="F46" s="117" t="s">
        <v>14</v>
      </c>
      <c r="G46" s="117" t="s">
        <v>14</v>
      </c>
      <c r="H46" s="117" t="s">
        <v>19</v>
      </c>
      <c r="I46" s="117" t="s">
        <v>14</v>
      </c>
      <c r="J46" s="117" t="s">
        <v>19</v>
      </c>
      <c r="K46" s="117" t="s">
        <v>14</v>
      </c>
      <c r="L46" s="117" t="s">
        <v>19</v>
      </c>
      <c r="M46" s="117" t="s">
        <v>14</v>
      </c>
      <c r="N46" s="117" t="s">
        <v>19</v>
      </c>
      <c r="O46" s="117" t="s">
        <v>14</v>
      </c>
      <c r="P46" s="117" t="s">
        <v>19</v>
      </c>
      <c r="Q46" s="117" t="s">
        <v>14</v>
      </c>
      <c r="R46" s="117" t="s">
        <v>19</v>
      </c>
      <c r="S46" s="117" t="s">
        <v>14</v>
      </c>
      <c r="T46" s="117" t="s">
        <v>19</v>
      </c>
      <c r="U46" s="117" t="s">
        <v>14</v>
      </c>
      <c r="V46" s="117" t="s">
        <v>19</v>
      </c>
      <c r="W46" s="117" t="s">
        <v>14</v>
      </c>
      <c r="X46" s="119" t="s">
        <v>164</v>
      </c>
      <c r="Y46" s="6"/>
      <c r="Z46" s="6"/>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row>
    <row r="47" spans="2:73" ht="29.5" hidden="1" thickBot="1" x14ac:dyDescent="0.4">
      <c r="B47" s="8" t="s">
        <v>28</v>
      </c>
      <c r="C47" s="116">
        <v>2</v>
      </c>
      <c r="D47" s="117" t="s">
        <v>135</v>
      </c>
      <c r="E47" s="117" t="s">
        <v>151</v>
      </c>
      <c r="F47" s="117" t="s">
        <v>14</v>
      </c>
      <c r="G47" s="117" t="s">
        <v>14</v>
      </c>
      <c r="H47" s="117" t="s">
        <v>19</v>
      </c>
      <c r="I47" s="117" t="s">
        <v>14</v>
      </c>
      <c r="J47" s="117" t="s">
        <v>19</v>
      </c>
      <c r="K47" s="117" t="s">
        <v>14</v>
      </c>
      <c r="L47" s="117" t="s">
        <v>19</v>
      </c>
      <c r="M47" s="117" t="s">
        <v>14</v>
      </c>
      <c r="N47" s="117" t="s">
        <v>19</v>
      </c>
      <c r="O47" s="117" t="s">
        <v>14</v>
      </c>
      <c r="P47" s="117" t="s">
        <v>19</v>
      </c>
      <c r="Q47" s="117" t="s">
        <v>14</v>
      </c>
      <c r="R47" s="117" t="s">
        <v>19</v>
      </c>
      <c r="S47" s="117" t="s">
        <v>14</v>
      </c>
      <c r="T47" s="117" t="s">
        <v>19</v>
      </c>
      <c r="U47" s="117" t="s">
        <v>14</v>
      </c>
      <c r="V47" s="117" t="s">
        <v>19</v>
      </c>
      <c r="W47" s="117" t="s">
        <v>14</v>
      </c>
      <c r="X47" s="119" t="s">
        <v>164</v>
      </c>
      <c r="Y47" s="6"/>
      <c r="Z47" s="6"/>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row>
    <row r="48" spans="2:73" ht="29.5" thickBot="1" x14ac:dyDescent="0.4">
      <c r="B48" s="8" t="s">
        <v>28</v>
      </c>
      <c r="C48" s="116">
        <v>1</v>
      </c>
      <c r="D48" s="117" t="s">
        <v>135</v>
      </c>
      <c r="E48" s="117" t="s">
        <v>146</v>
      </c>
      <c r="F48" s="117" t="s">
        <v>14</v>
      </c>
      <c r="G48" s="117" t="s">
        <v>14</v>
      </c>
      <c r="H48" s="117" t="s">
        <v>19</v>
      </c>
      <c r="I48" s="117" t="s">
        <v>14</v>
      </c>
      <c r="J48" s="117" t="s">
        <v>19</v>
      </c>
      <c r="K48" s="117" t="s">
        <v>14</v>
      </c>
      <c r="L48" s="117" t="s">
        <v>19</v>
      </c>
      <c r="M48" s="117" t="s">
        <v>14</v>
      </c>
      <c r="N48" s="117" t="s">
        <v>19</v>
      </c>
      <c r="O48" s="117" t="s">
        <v>14</v>
      </c>
      <c r="P48" s="117" t="s">
        <v>19</v>
      </c>
      <c r="Q48" s="117" t="s">
        <v>14</v>
      </c>
      <c r="R48" s="117" t="s">
        <v>19</v>
      </c>
      <c r="S48" s="117" t="s">
        <v>14</v>
      </c>
      <c r="T48" s="117" t="s">
        <v>19</v>
      </c>
      <c r="U48" s="117" t="s">
        <v>14</v>
      </c>
      <c r="V48" s="117" t="s">
        <v>19</v>
      </c>
      <c r="W48" s="117" t="s">
        <v>14</v>
      </c>
      <c r="X48" s="119" t="s">
        <v>164</v>
      </c>
      <c r="Y48" s="6"/>
      <c r="Z48" s="6"/>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row>
    <row r="49" spans="2:73" ht="29.5" hidden="1" thickBot="1" x14ac:dyDescent="0.4">
      <c r="B49" s="8" t="s">
        <v>30</v>
      </c>
      <c r="C49" s="116">
        <v>77</v>
      </c>
      <c r="D49" s="117" t="s">
        <v>14</v>
      </c>
      <c r="E49" s="117" t="s">
        <v>132</v>
      </c>
      <c r="F49" s="117" t="s">
        <v>13</v>
      </c>
      <c r="G49" s="117" t="s">
        <v>13</v>
      </c>
      <c r="H49" s="117" t="s">
        <v>16</v>
      </c>
      <c r="I49" s="117" t="s">
        <v>13</v>
      </c>
      <c r="J49" s="117" t="s">
        <v>16</v>
      </c>
      <c r="K49" s="117" t="s">
        <v>13</v>
      </c>
      <c r="L49" s="117" t="s">
        <v>17</v>
      </c>
      <c r="M49" s="117" t="s">
        <v>14</v>
      </c>
      <c r="N49" s="117" t="s">
        <v>19</v>
      </c>
      <c r="O49" s="117" t="s">
        <v>14</v>
      </c>
      <c r="P49" s="117" t="s">
        <v>19</v>
      </c>
      <c r="Q49" s="117" t="s">
        <v>13</v>
      </c>
      <c r="R49" s="117" t="s">
        <v>15</v>
      </c>
      <c r="S49" s="117" t="s">
        <v>13</v>
      </c>
      <c r="T49" s="117" t="s">
        <v>15</v>
      </c>
      <c r="U49" s="117" t="s">
        <v>14</v>
      </c>
      <c r="V49" s="117" t="s">
        <v>19</v>
      </c>
      <c r="W49" s="117" t="s">
        <v>14</v>
      </c>
      <c r="X49" s="119" t="s">
        <v>165</v>
      </c>
      <c r="Y49" s="6"/>
      <c r="Z49" s="6"/>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row>
    <row r="50" spans="2:73" ht="15" thickBot="1" x14ac:dyDescent="0.4">
      <c r="B50" s="8" t="s">
        <v>30</v>
      </c>
      <c r="C50" s="116">
        <v>30</v>
      </c>
      <c r="D50" s="117" t="s">
        <v>14</v>
      </c>
      <c r="E50" s="117" t="s">
        <v>146</v>
      </c>
      <c r="F50" s="117" t="s">
        <v>13</v>
      </c>
      <c r="G50" s="117" t="s">
        <v>13</v>
      </c>
      <c r="H50" s="117" t="s">
        <v>16</v>
      </c>
      <c r="I50" s="117" t="s">
        <v>13</v>
      </c>
      <c r="J50" s="117" t="s">
        <v>152</v>
      </c>
      <c r="K50" s="117" t="s">
        <v>13</v>
      </c>
      <c r="L50" s="117" t="s">
        <v>152</v>
      </c>
      <c r="M50" s="117" t="s">
        <v>14</v>
      </c>
      <c r="N50" s="117" t="s">
        <v>19</v>
      </c>
      <c r="O50" s="117" t="s">
        <v>14</v>
      </c>
      <c r="P50" s="117" t="s">
        <v>19</v>
      </c>
      <c r="Q50" s="117" t="s">
        <v>14</v>
      </c>
      <c r="R50" s="117" t="s">
        <v>19</v>
      </c>
      <c r="S50" s="117" t="s">
        <v>14</v>
      </c>
      <c r="T50" s="117" t="s">
        <v>19</v>
      </c>
      <c r="U50" s="117" t="s">
        <v>14</v>
      </c>
      <c r="V50" s="117" t="s">
        <v>19</v>
      </c>
      <c r="W50" s="117" t="s">
        <v>14</v>
      </c>
      <c r="X50" s="123" t="s">
        <v>166</v>
      </c>
      <c r="Y50" s="14"/>
      <c r="Z50" s="6"/>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row>
    <row r="51" spans="2:73" ht="29.5" hidden="1" thickBot="1" x14ac:dyDescent="0.4">
      <c r="B51" s="2" t="s">
        <v>107</v>
      </c>
      <c r="C51" s="116">
        <v>86</v>
      </c>
      <c r="D51" s="117" t="s">
        <v>14</v>
      </c>
      <c r="E51" s="117" t="s">
        <v>132</v>
      </c>
      <c r="F51" s="117" t="s">
        <v>13</v>
      </c>
      <c r="G51" s="117" t="s">
        <v>13</v>
      </c>
      <c r="H51" s="117" t="s">
        <v>16</v>
      </c>
      <c r="I51" s="117" t="s">
        <v>13</v>
      </c>
      <c r="J51" s="117" t="s">
        <v>153</v>
      </c>
      <c r="K51" s="117" t="s">
        <v>13</v>
      </c>
      <c r="L51" s="117" t="s">
        <v>152</v>
      </c>
      <c r="M51" s="117" t="s">
        <v>14</v>
      </c>
      <c r="N51" s="117" t="s">
        <v>19</v>
      </c>
      <c r="O51" s="117" t="s">
        <v>14</v>
      </c>
      <c r="P51" s="117" t="s">
        <v>19</v>
      </c>
      <c r="Q51" s="117" t="s">
        <v>13</v>
      </c>
      <c r="R51" s="117" t="s">
        <v>15</v>
      </c>
      <c r="S51" s="117" t="s">
        <v>13</v>
      </c>
      <c r="T51" s="117" t="s">
        <v>17</v>
      </c>
      <c r="U51" s="117" t="s">
        <v>14</v>
      </c>
      <c r="V51" s="117" t="s">
        <v>19</v>
      </c>
      <c r="W51" s="117" t="s">
        <v>14</v>
      </c>
      <c r="X51" s="119" t="s">
        <v>272</v>
      </c>
      <c r="Y51" s="6"/>
      <c r="Z51" s="6"/>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row>
    <row r="52" spans="2:73" ht="15" thickBot="1" x14ac:dyDescent="0.4">
      <c r="B52" s="2" t="s">
        <v>107</v>
      </c>
      <c r="C52" s="116">
        <v>26</v>
      </c>
      <c r="D52" s="117" t="s">
        <v>14</v>
      </c>
      <c r="E52" s="117" t="s">
        <v>146</v>
      </c>
      <c r="F52" s="117" t="s">
        <v>13</v>
      </c>
      <c r="G52" s="117" t="s">
        <v>14</v>
      </c>
      <c r="H52" s="117" t="s">
        <v>16</v>
      </c>
      <c r="I52" s="117" t="s">
        <v>14</v>
      </c>
      <c r="J52" s="117" t="s">
        <v>16</v>
      </c>
      <c r="K52" s="117" t="s">
        <v>14</v>
      </c>
      <c r="L52" s="117" t="s">
        <v>16</v>
      </c>
      <c r="M52" s="117" t="s">
        <v>14</v>
      </c>
      <c r="N52" s="117" t="s">
        <v>19</v>
      </c>
      <c r="O52" s="117" t="s">
        <v>14</v>
      </c>
      <c r="P52" s="117" t="s">
        <v>19</v>
      </c>
      <c r="Q52" s="117" t="s">
        <v>14</v>
      </c>
      <c r="R52" s="117" t="s">
        <v>19</v>
      </c>
      <c r="S52" s="117" t="s">
        <v>14</v>
      </c>
      <c r="T52" s="117" t="s">
        <v>19</v>
      </c>
      <c r="U52" s="117" t="s">
        <v>14</v>
      </c>
      <c r="V52" s="117" t="s">
        <v>19</v>
      </c>
      <c r="W52" s="117" t="s">
        <v>14</v>
      </c>
      <c r="X52" s="119" t="s">
        <v>157</v>
      </c>
      <c r="Y52" s="14"/>
      <c r="Z52" s="6"/>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row>
    <row r="53" spans="2:73" ht="44" hidden="1" thickBot="1" x14ac:dyDescent="0.4">
      <c r="B53" s="2" t="s">
        <v>50</v>
      </c>
      <c r="C53" s="116">
        <v>109</v>
      </c>
      <c r="D53" s="117" t="s">
        <v>14</v>
      </c>
      <c r="E53" s="117" t="s">
        <v>132</v>
      </c>
      <c r="F53" s="117" t="s">
        <v>13</v>
      </c>
      <c r="G53" s="117" t="s">
        <v>13</v>
      </c>
      <c r="H53" s="117" t="s">
        <v>16</v>
      </c>
      <c r="I53" s="117" t="s">
        <v>13</v>
      </c>
      <c r="J53" s="117" t="s">
        <v>16</v>
      </c>
      <c r="K53" s="117" t="s">
        <v>13</v>
      </c>
      <c r="L53" s="117" t="s">
        <v>152</v>
      </c>
      <c r="M53" s="117" t="s">
        <v>14</v>
      </c>
      <c r="N53" s="117" t="s">
        <v>19</v>
      </c>
      <c r="O53" s="117" t="s">
        <v>14</v>
      </c>
      <c r="P53" s="117" t="s">
        <v>152</v>
      </c>
      <c r="Q53" s="117" t="s">
        <v>13</v>
      </c>
      <c r="R53" s="117" t="s">
        <v>15</v>
      </c>
      <c r="S53" s="117" t="s">
        <v>13</v>
      </c>
      <c r="T53" s="117" t="s">
        <v>17</v>
      </c>
      <c r="U53" s="117" t="s">
        <v>14</v>
      </c>
      <c r="V53" s="117" t="s">
        <v>19</v>
      </c>
      <c r="W53" s="117" t="s">
        <v>14</v>
      </c>
      <c r="X53" s="119" t="s">
        <v>273</v>
      </c>
      <c r="Y53" s="14"/>
      <c r="Z53" s="6"/>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row>
    <row r="54" spans="2:73" ht="15" thickBot="1" x14ac:dyDescent="0.4">
      <c r="B54" s="2" t="s">
        <v>50</v>
      </c>
      <c r="C54" s="116">
        <v>66</v>
      </c>
      <c r="D54" s="117" t="s">
        <v>14</v>
      </c>
      <c r="E54" s="117" t="s">
        <v>146</v>
      </c>
      <c r="F54" s="117" t="s">
        <v>13</v>
      </c>
      <c r="G54" s="117" t="s">
        <v>13</v>
      </c>
      <c r="H54" s="117" t="s">
        <v>16</v>
      </c>
      <c r="I54" s="117" t="s">
        <v>13</v>
      </c>
      <c r="J54" s="117" t="s">
        <v>16</v>
      </c>
      <c r="K54" s="117" t="s">
        <v>13</v>
      </c>
      <c r="L54" s="117" t="s">
        <v>152</v>
      </c>
      <c r="M54" s="117" t="s">
        <v>14</v>
      </c>
      <c r="N54" s="117" t="s">
        <v>19</v>
      </c>
      <c r="O54" s="117" t="s">
        <v>14</v>
      </c>
      <c r="P54" s="117" t="s">
        <v>19</v>
      </c>
      <c r="Q54" s="117" t="s">
        <v>14</v>
      </c>
      <c r="R54" s="117" t="s">
        <v>19</v>
      </c>
      <c r="S54" s="117" t="s">
        <v>14</v>
      </c>
      <c r="T54" s="117" t="s">
        <v>19</v>
      </c>
      <c r="U54" s="117" t="s">
        <v>14</v>
      </c>
      <c r="V54" s="117" t="s">
        <v>19</v>
      </c>
      <c r="W54" s="117" t="s">
        <v>14</v>
      </c>
      <c r="X54" s="119" t="s">
        <v>157</v>
      </c>
      <c r="Y54" s="14"/>
      <c r="Z54" s="6"/>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row>
    <row r="55" spans="2:73" ht="15" hidden="1" thickBot="1" x14ac:dyDescent="0.4">
      <c r="B55" s="2" t="s">
        <v>114</v>
      </c>
      <c r="C55" s="116">
        <v>38</v>
      </c>
      <c r="D55" s="117" t="s">
        <v>14</v>
      </c>
      <c r="E55" s="117" t="s">
        <v>132</v>
      </c>
      <c r="F55" s="117" t="s">
        <v>13</v>
      </c>
      <c r="G55" s="117" t="s">
        <v>13</v>
      </c>
      <c r="H55" s="117" t="s">
        <v>16</v>
      </c>
      <c r="I55" s="117" t="s">
        <v>13</v>
      </c>
      <c r="J55" s="117" t="s">
        <v>16</v>
      </c>
      <c r="K55" s="117" t="s">
        <v>13</v>
      </c>
      <c r="L55" s="117" t="s">
        <v>16</v>
      </c>
      <c r="M55" s="117" t="s">
        <v>14</v>
      </c>
      <c r="N55" s="117" t="s">
        <v>19</v>
      </c>
      <c r="O55" s="117" t="s">
        <v>14</v>
      </c>
      <c r="P55" s="117" t="s">
        <v>19</v>
      </c>
      <c r="Q55" s="117" t="s">
        <v>13</v>
      </c>
      <c r="R55" s="117" t="s">
        <v>15</v>
      </c>
      <c r="S55" s="117" t="s">
        <v>13</v>
      </c>
      <c r="T55" s="117" t="s">
        <v>17</v>
      </c>
      <c r="U55" s="117" t="s">
        <v>14</v>
      </c>
      <c r="V55" s="117" t="s">
        <v>19</v>
      </c>
      <c r="W55" s="117" t="s">
        <v>14</v>
      </c>
      <c r="X55" s="119" t="s">
        <v>274</v>
      </c>
      <c r="Y55" s="6"/>
      <c r="Z55" s="6"/>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row>
    <row r="56" spans="2:73" ht="29.5" hidden="1" thickBot="1" x14ac:dyDescent="0.4">
      <c r="B56" s="2" t="s">
        <v>114</v>
      </c>
      <c r="C56" s="116">
        <v>98</v>
      </c>
      <c r="D56" s="117" t="s">
        <v>14</v>
      </c>
      <c r="E56" s="117" t="s">
        <v>151</v>
      </c>
      <c r="F56" s="117" t="s">
        <v>13</v>
      </c>
      <c r="G56" s="117" t="s">
        <v>13</v>
      </c>
      <c r="H56" s="117" t="s">
        <v>16</v>
      </c>
      <c r="I56" s="117" t="s">
        <v>13</v>
      </c>
      <c r="J56" s="117" t="s">
        <v>153</v>
      </c>
      <c r="K56" s="117" t="s">
        <v>13</v>
      </c>
      <c r="L56" s="117" t="s">
        <v>15</v>
      </c>
      <c r="M56" s="117" t="s">
        <v>13</v>
      </c>
      <c r="N56" s="117" t="s">
        <v>15</v>
      </c>
      <c r="O56" s="117" t="s">
        <v>14</v>
      </c>
      <c r="P56" s="117" t="s">
        <v>19</v>
      </c>
      <c r="Q56" s="117" t="s">
        <v>13</v>
      </c>
      <c r="R56" s="117" t="s">
        <v>15</v>
      </c>
      <c r="S56" s="117" t="s">
        <v>13</v>
      </c>
      <c r="T56" s="117" t="s">
        <v>153</v>
      </c>
      <c r="U56" s="117" t="s">
        <v>154</v>
      </c>
      <c r="V56" s="117" t="s">
        <v>19</v>
      </c>
      <c r="W56" s="117" t="s">
        <v>14</v>
      </c>
      <c r="X56" s="119" t="s">
        <v>167</v>
      </c>
      <c r="Y56" s="6"/>
      <c r="Z56" s="6"/>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row>
    <row r="57" spans="2:73" ht="29.5" thickBot="1" x14ac:dyDescent="0.4">
      <c r="B57" s="2" t="s">
        <v>114</v>
      </c>
      <c r="C57" s="116">
        <v>16</v>
      </c>
      <c r="D57" s="117" t="s">
        <v>14</v>
      </c>
      <c r="E57" s="117" t="s">
        <v>146</v>
      </c>
      <c r="F57" s="117" t="s">
        <v>13</v>
      </c>
      <c r="G57" s="117" t="s">
        <v>14</v>
      </c>
      <c r="H57" s="117" t="s">
        <v>16</v>
      </c>
      <c r="I57" s="117" t="s">
        <v>14</v>
      </c>
      <c r="J57" s="117" t="s">
        <v>19</v>
      </c>
      <c r="K57" s="117" t="s">
        <v>14</v>
      </c>
      <c r="L57" s="117" t="s">
        <v>19</v>
      </c>
      <c r="M57" s="117" t="s">
        <v>14</v>
      </c>
      <c r="N57" s="117" t="s">
        <v>19</v>
      </c>
      <c r="O57" s="117" t="s">
        <v>14</v>
      </c>
      <c r="P57" s="117" t="s">
        <v>19</v>
      </c>
      <c r="Q57" s="117" t="s">
        <v>14</v>
      </c>
      <c r="R57" s="117" t="s">
        <v>19</v>
      </c>
      <c r="S57" s="117" t="s">
        <v>14</v>
      </c>
      <c r="T57" s="117" t="s">
        <v>19</v>
      </c>
      <c r="U57" s="117" t="s">
        <v>14</v>
      </c>
      <c r="V57" s="117" t="s">
        <v>19</v>
      </c>
      <c r="W57" s="117" t="s">
        <v>14</v>
      </c>
      <c r="X57" s="119" t="s">
        <v>275</v>
      </c>
      <c r="Y57" s="6"/>
      <c r="Z57" s="6"/>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row>
    <row r="58" spans="2:73" ht="15" hidden="1" thickBot="1" x14ac:dyDescent="0.4">
      <c r="B58" s="2" t="s">
        <v>108</v>
      </c>
      <c r="C58" s="116">
        <v>96</v>
      </c>
      <c r="D58" s="117" t="s">
        <v>14</v>
      </c>
      <c r="E58" s="117" t="s">
        <v>132</v>
      </c>
      <c r="F58" s="117" t="s">
        <v>13</v>
      </c>
      <c r="G58" s="117" t="s">
        <v>13</v>
      </c>
      <c r="H58" s="117" t="s">
        <v>16</v>
      </c>
      <c r="I58" s="117" t="s">
        <v>13</v>
      </c>
      <c r="J58" s="117" t="s">
        <v>16</v>
      </c>
      <c r="K58" s="117" t="s">
        <v>13</v>
      </c>
      <c r="L58" s="117" t="s">
        <v>152</v>
      </c>
      <c r="M58" s="117" t="s">
        <v>13</v>
      </c>
      <c r="N58" s="117" t="s">
        <v>15</v>
      </c>
      <c r="O58" s="117" t="s">
        <v>14</v>
      </c>
      <c r="P58" s="117" t="s">
        <v>19</v>
      </c>
      <c r="Q58" s="117" t="s">
        <v>13</v>
      </c>
      <c r="R58" s="117" t="s">
        <v>15</v>
      </c>
      <c r="S58" s="117" t="s">
        <v>13</v>
      </c>
      <c r="T58" s="117" t="s">
        <v>153</v>
      </c>
      <c r="U58" s="117" t="s">
        <v>13</v>
      </c>
      <c r="V58" s="117" t="s">
        <v>15</v>
      </c>
      <c r="W58" s="117" t="s">
        <v>14</v>
      </c>
      <c r="X58" s="119" t="s">
        <v>276</v>
      </c>
      <c r="Y58" s="14"/>
      <c r="Z58" s="6"/>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row>
    <row r="59" spans="2:73" ht="44" hidden="1" thickBot="1" x14ac:dyDescent="0.4">
      <c r="B59" s="2" t="s">
        <v>108</v>
      </c>
      <c r="C59" s="116">
        <v>32</v>
      </c>
      <c r="D59" s="117" t="s">
        <v>14</v>
      </c>
      <c r="E59" s="117" t="s">
        <v>151</v>
      </c>
      <c r="F59" s="117" t="s">
        <v>13</v>
      </c>
      <c r="G59" s="117" t="s">
        <v>14</v>
      </c>
      <c r="H59" s="117" t="s">
        <v>16</v>
      </c>
      <c r="I59" s="117" t="s">
        <v>14</v>
      </c>
      <c r="J59" s="117" t="s">
        <v>19</v>
      </c>
      <c r="K59" s="117" t="s">
        <v>14</v>
      </c>
      <c r="L59" s="117" t="s">
        <v>19</v>
      </c>
      <c r="M59" s="117" t="s">
        <v>14</v>
      </c>
      <c r="N59" s="117" t="s">
        <v>19</v>
      </c>
      <c r="O59" s="117" t="s">
        <v>14</v>
      </c>
      <c r="P59" s="117" t="s">
        <v>19</v>
      </c>
      <c r="Q59" s="117" t="s">
        <v>13</v>
      </c>
      <c r="R59" s="117" t="s">
        <v>15</v>
      </c>
      <c r="S59" s="117" t="s">
        <v>13</v>
      </c>
      <c r="T59" s="117" t="s">
        <v>17</v>
      </c>
      <c r="U59" s="117" t="s">
        <v>14</v>
      </c>
      <c r="V59" s="117" t="s">
        <v>19</v>
      </c>
      <c r="W59" s="117" t="s">
        <v>14</v>
      </c>
      <c r="X59" s="119" t="s">
        <v>277</v>
      </c>
      <c r="Y59" s="6"/>
      <c r="Z59" s="6"/>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row>
    <row r="60" spans="2:73" ht="15" thickBot="1" x14ac:dyDescent="0.4">
      <c r="B60" s="2" t="s">
        <v>108</v>
      </c>
      <c r="C60" s="116">
        <v>18</v>
      </c>
      <c r="D60" s="117" t="s">
        <v>14</v>
      </c>
      <c r="E60" s="117" t="s">
        <v>146</v>
      </c>
      <c r="F60" s="117" t="s">
        <v>13</v>
      </c>
      <c r="G60" s="117" t="s">
        <v>13</v>
      </c>
      <c r="H60" s="117" t="s">
        <v>16</v>
      </c>
      <c r="I60" s="117" t="s">
        <v>14</v>
      </c>
      <c r="J60" s="117" t="s">
        <v>19</v>
      </c>
      <c r="K60" s="117" t="s">
        <v>14</v>
      </c>
      <c r="L60" s="117" t="s">
        <v>19</v>
      </c>
      <c r="M60" s="117" t="s">
        <v>14</v>
      </c>
      <c r="N60" s="117" t="s">
        <v>19</v>
      </c>
      <c r="O60" s="117" t="s">
        <v>14</v>
      </c>
      <c r="P60" s="117" t="s">
        <v>19</v>
      </c>
      <c r="Q60" s="117" t="s">
        <v>14</v>
      </c>
      <c r="R60" s="117" t="s">
        <v>19</v>
      </c>
      <c r="S60" s="117" t="s">
        <v>14</v>
      </c>
      <c r="T60" s="117" t="s">
        <v>19</v>
      </c>
      <c r="U60" s="117" t="s">
        <v>14</v>
      </c>
      <c r="V60" s="117" t="s">
        <v>19</v>
      </c>
      <c r="W60" s="117" t="s">
        <v>14</v>
      </c>
      <c r="X60" s="119" t="s">
        <v>157</v>
      </c>
      <c r="Y60" s="6"/>
      <c r="Z60" s="6"/>
      <c r="AB60" s="145"/>
      <c r="AC60" s="145"/>
      <c r="AD60" s="145"/>
      <c r="AE60" s="145"/>
      <c r="AF60" s="145"/>
      <c r="AG60" s="145"/>
      <c r="AH60" s="145"/>
      <c r="AI60" s="145"/>
      <c r="AJ60" s="145"/>
      <c r="AK60" s="145"/>
      <c r="AL60" s="145"/>
      <c r="AM60" s="145"/>
      <c r="AN60" s="145"/>
      <c r="AO60" s="145"/>
      <c r="AP60" s="145"/>
      <c r="AQ60" s="145"/>
      <c r="AR60" s="145"/>
      <c r="AS60" s="145"/>
      <c r="AT60" s="145"/>
      <c r="AU60" s="145"/>
      <c r="AV60" s="145"/>
    </row>
    <row r="61" spans="2:73" ht="15" hidden="1" thickBot="1" x14ac:dyDescent="0.4">
      <c r="B61" s="2" t="s">
        <v>37</v>
      </c>
      <c r="C61" s="116">
        <v>119</v>
      </c>
      <c r="D61" s="117" t="s">
        <v>14</v>
      </c>
      <c r="E61" s="117" t="s">
        <v>132</v>
      </c>
      <c r="F61" s="117" t="s">
        <v>13</v>
      </c>
      <c r="G61" s="117" t="s">
        <v>13</v>
      </c>
      <c r="H61" s="117" t="s">
        <v>16</v>
      </c>
      <c r="I61" s="117" t="s">
        <v>13</v>
      </c>
      <c r="J61" s="117" t="s">
        <v>152</v>
      </c>
      <c r="K61" s="117" t="s">
        <v>13</v>
      </c>
      <c r="L61" s="117" t="s">
        <v>152</v>
      </c>
      <c r="M61" s="117" t="s">
        <v>13</v>
      </c>
      <c r="N61" s="117" t="s">
        <v>15</v>
      </c>
      <c r="O61" s="117" t="s">
        <v>14</v>
      </c>
      <c r="P61" s="117" t="s">
        <v>19</v>
      </c>
      <c r="Q61" s="117" t="s">
        <v>13</v>
      </c>
      <c r="R61" s="117" t="s">
        <v>15</v>
      </c>
      <c r="S61" s="117" t="s">
        <v>13</v>
      </c>
      <c r="T61" s="117" t="s">
        <v>17</v>
      </c>
      <c r="U61" s="117" t="s">
        <v>13</v>
      </c>
      <c r="V61" s="117" t="s">
        <v>15</v>
      </c>
      <c r="W61" s="117" t="s">
        <v>14</v>
      </c>
      <c r="X61" s="119" t="s">
        <v>157</v>
      </c>
      <c r="Y61" s="14"/>
      <c r="Z61" s="6"/>
      <c r="AB61" s="145"/>
      <c r="AC61" s="145"/>
      <c r="AD61" s="145"/>
      <c r="AE61" s="145"/>
      <c r="AF61" s="145"/>
      <c r="AG61" s="145"/>
      <c r="AH61" s="145"/>
      <c r="AI61" s="145"/>
      <c r="AJ61" s="145"/>
      <c r="AK61" s="145"/>
      <c r="AL61" s="145"/>
      <c r="AM61" s="145"/>
      <c r="AN61" s="145"/>
      <c r="AO61" s="145"/>
      <c r="AP61" s="145"/>
      <c r="AQ61" s="145"/>
      <c r="AR61" s="145"/>
      <c r="AS61" s="145"/>
      <c r="AT61" s="145"/>
      <c r="AU61" s="145"/>
      <c r="AV61" s="145"/>
    </row>
    <row r="62" spans="2:73" ht="29.5" thickBot="1" x14ac:dyDescent="0.4">
      <c r="B62" s="2" t="s">
        <v>37</v>
      </c>
      <c r="C62" s="116">
        <v>13</v>
      </c>
      <c r="D62" s="117" t="s">
        <v>135</v>
      </c>
      <c r="E62" s="117" t="s">
        <v>146</v>
      </c>
      <c r="F62" s="117" t="s">
        <v>14</v>
      </c>
      <c r="G62" s="117" t="s">
        <v>14</v>
      </c>
      <c r="H62" s="117" t="s">
        <v>19</v>
      </c>
      <c r="I62" s="117" t="s">
        <v>13</v>
      </c>
      <c r="J62" s="117" t="s">
        <v>153</v>
      </c>
      <c r="K62" s="117" t="s">
        <v>13</v>
      </c>
      <c r="L62" s="117" t="s">
        <v>16</v>
      </c>
      <c r="M62" s="117" t="s">
        <v>13</v>
      </c>
      <c r="N62" s="117" t="s">
        <v>15</v>
      </c>
      <c r="O62" s="117" t="s">
        <v>14</v>
      </c>
      <c r="P62" s="117" t="s">
        <v>19</v>
      </c>
      <c r="Q62" s="117" t="s">
        <v>14</v>
      </c>
      <c r="R62" s="117" t="s">
        <v>19</v>
      </c>
      <c r="S62" s="117" t="s">
        <v>14</v>
      </c>
      <c r="T62" s="117" t="s">
        <v>19</v>
      </c>
      <c r="U62" s="117" t="s">
        <v>14</v>
      </c>
      <c r="V62" s="117" t="s">
        <v>19</v>
      </c>
      <c r="W62" s="117" t="s">
        <v>14</v>
      </c>
      <c r="X62" s="119" t="s">
        <v>168</v>
      </c>
      <c r="Y62" s="14"/>
      <c r="Z62" s="6"/>
      <c r="AB62" s="145"/>
      <c r="AC62" s="145"/>
      <c r="AD62" s="145"/>
      <c r="AE62" s="145"/>
      <c r="AF62" s="145"/>
      <c r="AG62" s="145"/>
      <c r="AH62" s="145"/>
      <c r="AI62" s="145"/>
      <c r="AJ62" s="145"/>
      <c r="AK62" s="145"/>
      <c r="AL62" s="145"/>
      <c r="AM62" s="145"/>
      <c r="AN62" s="145"/>
      <c r="AO62" s="145"/>
      <c r="AP62" s="145"/>
      <c r="AQ62" s="145"/>
      <c r="AR62" s="145"/>
      <c r="AS62" s="145"/>
      <c r="AT62" s="145"/>
      <c r="AU62" s="145"/>
      <c r="AV62" s="145"/>
    </row>
    <row r="63" spans="2:73" ht="15" hidden="1" thickBot="1" x14ac:dyDescent="0.4">
      <c r="B63" s="2" t="s">
        <v>81</v>
      </c>
      <c r="C63" s="116">
        <v>56</v>
      </c>
      <c r="D63" s="117" t="s">
        <v>14</v>
      </c>
      <c r="E63" s="117" t="s">
        <v>132</v>
      </c>
      <c r="F63" s="117" t="s">
        <v>13</v>
      </c>
      <c r="G63" s="117" t="s">
        <v>13</v>
      </c>
      <c r="H63" s="117" t="s">
        <v>16</v>
      </c>
      <c r="I63" s="117" t="s">
        <v>13</v>
      </c>
      <c r="J63" s="117" t="s">
        <v>16</v>
      </c>
      <c r="K63" s="117" t="s">
        <v>13</v>
      </c>
      <c r="L63" s="117" t="s">
        <v>152</v>
      </c>
      <c r="M63" s="117" t="s">
        <v>13</v>
      </c>
      <c r="N63" s="117" t="s">
        <v>15</v>
      </c>
      <c r="O63" s="117" t="s">
        <v>14</v>
      </c>
      <c r="P63" s="117" t="s">
        <v>19</v>
      </c>
      <c r="Q63" s="117" t="s">
        <v>13</v>
      </c>
      <c r="R63" s="117" t="s">
        <v>15</v>
      </c>
      <c r="S63" s="117" t="s">
        <v>13</v>
      </c>
      <c r="T63" s="117" t="s">
        <v>153</v>
      </c>
      <c r="U63" s="117" t="s">
        <v>13</v>
      </c>
      <c r="V63" s="117" t="s">
        <v>15</v>
      </c>
      <c r="W63" s="117" t="s">
        <v>14</v>
      </c>
      <c r="X63" s="123" t="s">
        <v>253</v>
      </c>
      <c r="Y63" s="6"/>
      <c r="Z63" s="6"/>
      <c r="AB63" s="145"/>
      <c r="AC63" s="145"/>
      <c r="AD63" s="145"/>
      <c r="AE63" s="145"/>
      <c r="AF63" s="145"/>
      <c r="AG63" s="145"/>
      <c r="AH63" s="145"/>
      <c r="AI63" s="145"/>
      <c r="AJ63" s="145"/>
      <c r="AK63" s="145"/>
      <c r="AL63" s="145"/>
      <c r="AM63" s="145"/>
      <c r="AN63" s="145"/>
      <c r="AO63" s="145"/>
      <c r="AP63" s="145"/>
      <c r="AQ63" s="145"/>
      <c r="AR63" s="145"/>
      <c r="AS63" s="145"/>
      <c r="AT63" s="145"/>
      <c r="AU63" s="145"/>
      <c r="AV63" s="145"/>
    </row>
    <row r="64" spans="2:73" ht="44" hidden="1" thickBot="1" x14ac:dyDescent="0.4">
      <c r="B64" s="2" t="s">
        <v>81</v>
      </c>
      <c r="C64" s="116">
        <v>63</v>
      </c>
      <c r="D64" s="117" t="s">
        <v>14</v>
      </c>
      <c r="E64" s="117" t="s">
        <v>151</v>
      </c>
      <c r="F64" s="117" t="s">
        <v>13</v>
      </c>
      <c r="G64" s="117" t="s">
        <v>13</v>
      </c>
      <c r="H64" s="117" t="s">
        <v>16</v>
      </c>
      <c r="I64" s="117" t="s">
        <v>13</v>
      </c>
      <c r="J64" s="117" t="s">
        <v>152</v>
      </c>
      <c r="K64" s="117" t="s">
        <v>14</v>
      </c>
      <c r="L64" s="117" t="s">
        <v>19</v>
      </c>
      <c r="M64" s="117" t="s">
        <v>14</v>
      </c>
      <c r="N64" s="117" t="s">
        <v>19</v>
      </c>
      <c r="O64" s="117" t="s">
        <v>14</v>
      </c>
      <c r="P64" s="117" t="s">
        <v>152</v>
      </c>
      <c r="Q64" s="117" t="s">
        <v>13</v>
      </c>
      <c r="R64" s="117" t="s">
        <v>15</v>
      </c>
      <c r="S64" s="117" t="s">
        <v>13</v>
      </c>
      <c r="T64" s="117" t="s">
        <v>17</v>
      </c>
      <c r="U64" s="117" t="s">
        <v>13</v>
      </c>
      <c r="V64" s="117" t="s">
        <v>15</v>
      </c>
      <c r="W64" s="117" t="s">
        <v>14</v>
      </c>
      <c r="X64" s="119" t="s">
        <v>278</v>
      </c>
      <c r="Y64" s="14"/>
      <c r="Z64" s="6"/>
      <c r="AB64" s="145"/>
      <c r="AC64" s="145"/>
      <c r="AD64" s="145"/>
      <c r="AE64" s="145"/>
      <c r="AF64" s="145"/>
      <c r="AG64" s="145"/>
      <c r="AH64" s="145"/>
      <c r="AI64" s="145"/>
      <c r="AJ64" s="145"/>
      <c r="AK64" s="145"/>
      <c r="AL64" s="145"/>
      <c r="AM64" s="145"/>
      <c r="AN64" s="145"/>
      <c r="AO64" s="145"/>
      <c r="AP64" s="145"/>
      <c r="AQ64" s="145"/>
      <c r="AR64" s="145"/>
      <c r="AS64" s="145"/>
      <c r="AT64" s="145"/>
      <c r="AU64" s="145"/>
      <c r="AV64" s="145"/>
    </row>
    <row r="65" spans="2:48" ht="15" thickBot="1" x14ac:dyDescent="0.4">
      <c r="B65" s="2" t="s">
        <v>81</v>
      </c>
      <c r="C65" s="116">
        <v>11</v>
      </c>
      <c r="D65" s="117" t="s">
        <v>14</v>
      </c>
      <c r="E65" s="117" t="s">
        <v>146</v>
      </c>
      <c r="F65" s="117" t="s">
        <v>13</v>
      </c>
      <c r="G65" s="117" t="s">
        <v>14</v>
      </c>
      <c r="H65" s="117" t="s">
        <v>16</v>
      </c>
      <c r="I65" s="117" t="s">
        <v>13</v>
      </c>
      <c r="J65" s="117" t="s">
        <v>152</v>
      </c>
      <c r="K65" s="117" t="s">
        <v>13</v>
      </c>
      <c r="L65" s="117" t="s">
        <v>152</v>
      </c>
      <c r="M65" s="117" t="s">
        <v>14</v>
      </c>
      <c r="N65" s="117" t="s">
        <v>153</v>
      </c>
      <c r="O65" s="117" t="s">
        <v>14</v>
      </c>
      <c r="P65" s="117" t="s">
        <v>19</v>
      </c>
      <c r="Q65" s="117" t="s">
        <v>14</v>
      </c>
      <c r="R65" s="117" t="s">
        <v>19</v>
      </c>
      <c r="S65" s="117" t="s">
        <v>14</v>
      </c>
      <c r="T65" s="117" t="s">
        <v>19</v>
      </c>
      <c r="U65" s="117" t="s">
        <v>14</v>
      </c>
      <c r="V65" s="117" t="s">
        <v>19</v>
      </c>
      <c r="W65" s="117" t="s">
        <v>14</v>
      </c>
      <c r="X65" s="119" t="s">
        <v>157</v>
      </c>
      <c r="Y65" s="14"/>
      <c r="Z65" s="6"/>
      <c r="AB65" s="145"/>
      <c r="AC65" s="145"/>
      <c r="AD65" s="145"/>
      <c r="AE65" s="145"/>
      <c r="AF65" s="145"/>
      <c r="AG65" s="145"/>
      <c r="AH65" s="145"/>
      <c r="AI65" s="145"/>
      <c r="AJ65" s="145"/>
      <c r="AK65" s="145"/>
      <c r="AL65" s="145"/>
      <c r="AM65" s="145"/>
      <c r="AN65" s="145"/>
      <c r="AO65" s="145"/>
      <c r="AP65" s="145"/>
      <c r="AQ65" s="145"/>
      <c r="AR65" s="145"/>
      <c r="AS65" s="145"/>
      <c r="AT65" s="145"/>
      <c r="AU65" s="145"/>
      <c r="AV65" s="145"/>
    </row>
    <row r="66" spans="2:48" ht="29.5" hidden="1" thickBot="1" x14ac:dyDescent="0.4">
      <c r="B66" s="2" t="s">
        <v>47</v>
      </c>
      <c r="C66" s="116">
        <v>93</v>
      </c>
      <c r="D66" s="117" t="s">
        <v>14</v>
      </c>
      <c r="E66" s="117" t="s">
        <v>132</v>
      </c>
      <c r="F66" s="117" t="s">
        <v>13</v>
      </c>
      <c r="G66" s="117" t="s">
        <v>13</v>
      </c>
      <c r="H66" s="117" t="s">
        <v>16</v>
      </c>
      <c r="I66" s="117" t="s">
        <v>13</v>
      </c>
      <c r="J66" s="117" t="s">
        <v>152</v>
      </c>
      <c r="K66" s="117" t="s">
        <v>13</v>
      </c>
      <c r="L66" s="117" t="s">
        <v>152</v>
      </c>
      <c r="M66" s="117" t="s">
        <v>13</v>
      </c>
      <c r="N66" s="117" t="s">
        <v>15</v>
      </c>
      <c r="O66" s="117" t="s">
        <v>14</v>
      </c>
      <c r="P66" s="117" t="s">
        <v>19</v>
      </c>
      <c r="Q66" s="117" t="s">
        <v>13</v>
      </c>
      <c r="R66" s="117" t="s">
        <v>15</v>
      </c>
      <c r="S66" s="117" t="s">
        <v>13</v>
      </c>
      <c r="T66" s="117" t="s">
        <v>153</v>
      </c>
      <c r="U66" s="117" t="s">
        <v>13</v>
      </c>
      <c r="V66" s="117" t="s">
        <v>15</v>
      </c>
      <c r="W66" s="117" t="s">
        <v>14</v>
      </c>
      <c r="X66" s="119" t="s">
        <v>279</v>
      </c>
      <c r="Y66" s="14"/>
      <c r="Z66" s="6"/>
      <c r="AB66" s="145"/>
      <c r="AC66" s="145"/>
      <c r="AD66" s="145"/>
      <c r="AE66" s="145"/>
      <c r="AF66" s="145"/>
      <c r="AG66" s="145"/>
      <c r="AH66" s="145"/>
      <c r="AI66" s="145"/>
      <c r="AJ66" s="145"/>
      <c r="AK66" s="145"/>
      <c r="AL66" s="145"/>
      <c r="AM66" s="145"/>
      <c r="AN66" s="145"/>
      <c r="AO66" s="145"/>
      <c r="AP66" s="145"/>
      <c r="AQ66" s="145"/>
      <c r="AR66" s="145"/>
      <c r="AS66" s="145"/>
      <c r="AT66" s="145"/>
      <c r="AU66" s="145"/>
      <c r="AV66" s="145"/>
    </row>
    <row r="67" spans="2:48" ht="87.5" hidden="1" thickBot="1" x14ac:dyDescent="0.4">
      <c r="B67" s="2" t="s">
        <v>47</v>
      </c>
      <c r="C67" s="116">
        <v>149</v>
      </c>
      <c r="D67" s="117" t="s">
        <v>135</v>
      </c>
      <c r="E67" s="117" t="s">
        <v>151</v>
      </c>
      <c r="F67" s="117" t="s">
        <v>13</v>
      </c>
      <c r="G67" s="117" t="s">
        <v>14</v>
      </c>
      <c r="H67" s="117" t="s">
        <v>153</v>
      </c>
      <c r="I67" s="117" t="s">
        <v>14</v>
      </c>
      <c r="J67" s="117" t="s">
        <v>19</v>
      </c>
      <c r="K67" s="117" t="s">
        <v>14</v>
      </c>
      <c r="L67" s="117" t="s">
        <v>19</v>
      </c>
      <c r="M67" s="117" t="s">
        <v>14</v>
      </c>
      <c r="N67" s="117" t="s">
        <v>19</v>
      </c>
      <c r="O67" s="117" t="s">
        <v>14</v>
      </c>
      <c r="P67" s="117" t="s">
        <v>19</v>
      </c>
      <c r="Q67" s="117" t="s">
        <v>13</v>
      </c>
      <c r="R67" s="117" t="s">
        <v>153</v>
      </c>
      <c r="S67" s="117" t="s">
        <v>13</v>
      </c>
      <c r="T67" s="117" t="s">
        <v>17</v>
      </c>
      <c r="U67" s="117" t="s">
        <v>14</v>
      </c>
      <c r="V67" s="117" t="s">
        <v>19</v>
      </c>
      <c r="W67" s="117" t="s">
        <v>14</v>
      </c>
      <c r="X67" s="119" t="s">
        <v>280</v>
      </c>
      <c r="Y67" s="6"/>
      <c r="Z67" s="6"/>
      <c r="AB67" s="145"/>
      <c r="AC67" s="145"/>
      <c r="AD67" s="145"/>
      <c r="AE67" s="145"/>
      <c r="AF67" s="145"/>
      <c r="AG67" s="145"/>
      <c r="AH67" s="145"/>
      <c r="AI67" s="145"/>
      <c r="AJ67" s="145"/>
      <c r="AK67" s="145"/>
      <c r="AL67" s="145"/>
      <c r="AM67" s="145"/>
      <c r="AN67" s="145"/>
      <c r="AO67" s="145"/>
      <c r="AP67" s="145"/>
      <c r="AQ67" s="145"/>
      <c r="AR67" s="145"/>
      <c r="AS67" s="145"/>
      <c r="AT67" s="145"/>
      <c r="AU67" s="145"/>
      <c r="AV67" s="145"/>
    </row>
    <row r="68" spans="2:48" ht="58.5" thickBot="1" x14ac:dyDescent="0.4">
      <c r="B68" s="2" t="s">
        <v>47</v>
      </c>
      <c r="C68" s="116">
        <v>4</v>
      </c>
      <c r="D68" s="117" t="s">
        <v>135</v>
      </c>
      <c r="E68" s="117" t="s">
        <v>146</v>
      </c>
      <c r="F68" s="117" t="s">
        <v>14</v>
      </c>
      <c r="G68" s="117" t="s">
        <v>14</v>
      </c>
      <c r="H68" s="117" t="s">
        <v>19</v>
      </c>
      <c r="I68" s="117" t="s">
        <v>14</v>
      </c>
      <c r="J68" s="117" t="s">
        <v>19</v>
      </c>
      <c r="K68" s="117" t="s">
        <v>14</v>
      </c>
      <c r="L68" s="117" t="s">
        <v>19</v>
      </c>
      <c r="M68" s="117" t="s">
        <v>14</v>
      </c>
      <c r="N68" s="117" t="s">
        <v>19</v>
      </c>
      <c r="O68" s="117" t="s">
        <v>14</v>
      </c>
      <c r="P68" s="117" t="s">
        <v>19</v>
      </c>
      <c r="Q68" s="117" t="s">
        <v>14</v>
      </c>
      <c r="R68" s="117" t="s">
        <v>19</v>
      </c>
      <c r="S68" s="117" t="s">
        <v>14</v>
      </c>
      <c r="T68" s="117" t="s">
        <v>19</v>
      </c>
      <c r="U68" s="117" t="s">
        <v>14</v>
      </c>
      <c r="V68" s="117" t="s">
        <v>19</v>
      </c>
      <c r="W68" s="117" t="s">
        <v>14</v>
      </c>
      <c r="X68" s="119" t="s">
        <v>281</v>
      </c>
      <c r="Y68" s="6"/>
      <c r="Z68" s="6"/>
      <c r="AB68" s="145"/>
      <c r="AC68" s="145"/>
      <c r="AD68" s="145"/>
      <c r="AE68" s="145"/>
      <c r="AF68" s="145"/>
      <c r="AG68" s="145"/>
      <c r="AH68" s="145"/>
      <c r="AI68" s="145"/>
      <c r="AJ68" s="145"/>
      <c r="AK68" s="145"/>
      <c r="AL68" s="145"/>
      <c r="AM68" s="145"/>
      <c r="AN68" s="145"/>
      <c r="AO68" s="145"/>
      <c r="AP68" s="145"/>
      <c r="AQ68" s="145"/>
      <c r="AR68" s="145"/>
      <c r="AS68" s="145"/>
      <c r="AT68" s="145"/>
      <c r="AU68" s="145"/>
      <c r="AV68" s="145"/>
    </row>
    <row r="69" spans="2:48" ht="15" hidden="1" thickBot="1" x14ac:dyDescent="0.4">
      <c r="B69" s="2" t="s">
        <v>57</v>
      </c>
      <c r="C69" s="116">
        <v>7</v>
      </c>
      <c r="D69" s="117" t="s">
        <v>135</v>
      </c>
      <c r="E69" s="117" t="s">
        <v>132</v>
      </c>
      <c r="F69" s="117" t="s">
        <v>14</v>
      </c>
      <c r="G69" s="117" t="s">
        <v>14</v>
      </c>
      <c r="H69" s="117" t="s">
        <v>19</v>
      </c>
      <c r="I69" s="117" t="s">
        <v>14</v>
      </c>
      <c r="J69" s="117" t="s">
        <v>19</v>
      </c>
      <c r="K69" s="117" t="s">
        <v>14</v>
      </c>
      <c r="L69" s="117" t="s">
        <v>19</v>
      </c>
      <c r="M69" s="117" t="s">
        <v>14</v>
      </c>
      <c r="N69" s="117" t="s">
        <v>19</v>
      </c>
      <c r="O69" s="117" t="s">
        <v>14</v>
      </c>
      <c r="P69" s="117" t="s">
        <v>19</v>
      </c>
      <c r="Q69" s="117" t="s">
        <v>14</v>
      </c>
      <c r="R69" s="117" t="s">
        <v>19</v>
      </c>
      <c r="S69" s="117" t="s">
        <v>14</v>
      </c>
      <c r="T69" s="117" t="s">
        <v>19</v>
      </c>
      <c r="U69" s="117" t="s">
        <v>14</v>
      </c>
      <c r="V69" s="117" t="s">
        <v>19</v>
      </c>
      <c r="W69" s="117" t="s">
        <v>14</v>
      </c>
      <c r="X69" s="123" t="s">
        <v>170</v>
      </c>
      <c r="Y69" s="14"/>
      <c r="Z69" s="6"/>
      <c r="AB69" s="145"/>
      <c r="AC69" s="145"/>
      <c r="AD69" s="145"/>
      <c r="AE69" s="145"/>
      <c r="AF69" s="145"/>
      <c r="AG69" s="145"/>
      <c r="AH69" s="145"/>
      <c r="AI69" s="145"/>
      <c r="AJ69" s="145"/>
      <c r="AK69" s="145"/>
      <c r="AL69" s="145"/>
      <c r="AM69" s="145"/>
      <c r="AN69" s="145"/>
      <c r="AO69" s="145"/>
      <c r="AP69" s="145"/>
      <c r="AQ69" s="145"/>
      <c r="AR69" s="145"/>
      <c r="AS69" s="145"/>
      <c r="AT69" s="145"/>
      <c r="AU69" s="145"/>
      <c r="AV69" s="145"/>
    </row>
    <row r="70" spans="2:48" ht="15" thickBot="1" x14ac:dyDescent="0.4">
      <c r="B70" s="2" t="s">
        <v>57</v>
      </c>
      <c r="C70" s="116">
        <v>2</v>
      </c>
      <c r="D70" s="117" t="s">
        <v>135</v>
      </c>
      <c r="E70" s="117" t="s">
        <v>146</v>
      </c>
      <c r="F70" s="117" t="s">
        <v>14</v>
      </c>
      <c r="G70" s="117" t="s">
        <v>14</v>
      </c>
      <c r="H70" s="117" t="s">
        <v>19</v>
      </c>
      <c r="I70" s="117" t="s">
        <v>14</v>
      </c>
      <c r="J70" s="117" t="s">
        <v>19</v>
      </c>
      <c r="K70" s="117" t="s">
        <v>14</v>
      </c>
      <c r="L70" s="117" t="s">
        <v>19</v>
      </c>
      <c r="M70" s="117" t="s">
        <v>14</v>
      </c>
      <c r="N70" s="117" t="s">
        <v>19</v>
      </c>
      <c r="O70" s="117" t="s">
        <v>14</v>
      </c>
      <c r="P70" s="117" t="s">
        <v>19</v>
      </c>
      <c r="Q70" s="117" t="s">
        <v>14</v>
      </c>
      <c r="R70" s="117" t="s">
        <v>19</v>
      </c>
      <c r="S70" s="117" t="s">
        <v>14</v>
      </c>
      <c r="T70" s="117" t="s">
        <v>19</v>
      </c>
      <c r="U70" s="117" t="s">
        <v>14</v>
      </c>
      <c r="V70" s="117" t="s">
        <v>19</v>
      </c>
      <c r="W70" s="117" t="s">
        <v>14</v>
      </c>
      <c r="X70" s="123" t="s">
        <v>169</v>
      </c>
      <c r="Y70" s="6"/>
      <c r="Z70" s="6"/>
      <c r="AB70" s="145"/>
      <c r="AC70" s="145"/>
      <c r="AD70" s="145"/>
      <c r="AE70" s="145"/>
      <c r="AF70" s="145"/>
      <c r="AG70" s="145"/>
      <c r="AH70" s="145"/>
      <c r="AI70" s="145"/>
      <c r="AJ70" s="145"/>
      <c r="AK70" s="145"/>
      <c r="AL70" s="145"/>
      <c r="AM70" s="145"/>
      <c r="AN70" s="145"/>
      <c r="AO70" s="145"/>
      <c r="AP70" s="145"/>
      <c r="AQ70" s="145"/>
      <c r="AR70" s="145"/>
      <c r="AS70" s="145"/>
      <c r="AT70" s="145"/>
      <c r="AU70" s="145"/>
      <c r="AV70" s="145"/>
    </row>
    <row r="71" spans="2:48" ht="15" hidden="1" thickBot="1" x14ac:dyDescent="0.4">
      <c r="B71" s="2" t="s">
        <v>52</v>
      </c>
      <c r="C71" s="116">
        <v>58</v>
      </c>
      <c r="D71" s="117" t="s">
        <v>14</v>
      </c>
      <c r="E71" s="117" t="s">
        <v>132</v>
      </c>
      <c r="F71" s="117" t="s">
        <v>13</v>
      </c>
      <c r="G71" s="117" t="s">
        <v>13</v>
      </c>
      <c r="H71" s="117" t="s">
        <v>16</v>
      </c>
      <c r="I71" s="117" t="s">
        <v>13</v>
      </c>
      <c r="J71" s="117" t="s">
        <v>152</v>
      </c>
      <c r="K71" s="117" t="s">
        <v>13</v>
      </c>
      <c r="L71" s="117" t="s">
        <v>152</v>
      </c>
      <c r="M71" s="117" t="s">
        <v>14</v>
      </c>
      <c r="N71" s="117" t="s">
        <v>19</v>
      </c>
      <c r="O71" s="117" t="s">
        <v>14</v>
      </c>
      <c r="P71" s="117" t="s">
        <v>19</v>
      </c>
      <c r="Q71" s="117" t="s">
        <v>13</v>
      </c>
      <c r="R71" s="117" t="s">
        <v>15</v>
      </c>
      <c r="S71" s="117" t="s">
        <v>13</v>
      </c>
      <c r="T71" s="117" t="s">
        <v>17</v>
      </c>
      <c r="U71" s="117" t="s">
        <v>14</v>
      </c>
      <c r="V71" s="117" t="s">
        <v>19</v>
      </c>
      <c r="W71" s="117" t="s">
        <v>14</v>
      </c>
      <c r="X71" s="123" t="s">
        <v>157</v>
      </c>
      <c r="Y71" s="6"/>
      <c r="Z71" s="6"/>
      <c r="AB71" s="145"/>
      <c r="AC71" s="145"/>
      <c r="AD71" s="145"/>
      <c r="AE71" s="145"/>
      <c r="AF71" s="145"/>
      <c r="AG71" s="145"/>
      <c r="AH71" s="145"/>
      <c r="AI71" s="145"/>
      <c r="AJ71" s="145"/>
      <c r="AK71" s="145"/>
      <c r="AL71" s="145"/>
      <c r="AM71" s="145"/>
      <c r="AN71" s="145"/>
      <c r="AO71" s="145"/>
      <c r="AP71" s="145"/>
      <c r="AQ71" s="145"/>
      <c r="AR71" s="145"/>
      <c r="AS71" s="145"/>
      <c r="AT71" s="145"/>
      <c r="AU71" s="145"/>
      <c r="AV71" s="145"/>
    </row>
    <row r="72" spans="2:48" ht="15" thickBot="1" x14ac:dyDescent="0.4">
      <c r="B72" s="2" t="s">
        <v>52</v>
      </c>
      <c r="C72" s="116">
        <v>45</v>
      </c>
      <c r="D72" s="117" t="s">
        <v>14</v>
      </c>
      <c r="E72" s="117" t="s">
        <v>146</v>
      </c>
      <c r="F72" s="117" t="s">
        <v>13</v>
      </c>
      <c r="G72" s="117" t="s">
        <v>13</v>
      </c>
      <c r="H72" s="117" t="s">
        <v>16</v>
      </c>
      <c r="I72" s="117" t="s">
        <v>14</v>
      </c>
      <c r="J72" s="117" t="s">
        <v>17</v>
      </c>
      <c r="K72" s="117" t="s">
        <v>14</v>
      </c>
      <c r="L72" s="117" t="s">
        <v>19</v>
      </c>
      <c r="M72" s="117" t="s">
        <v>14</v>
      </c>
      <c r="N72" s="117" t="s">
        <v>19</v>
      </c>
      <c r="O72" s="117" t="s">
        <v>14</v>
      </c>
      <c r="P72" s="117" t="s">
        <v>19</v>
      </c>
      <c r="Q72" s="117" t="s">
        <v>14</v>
      </c>
      <c r="R72" s="117" t="s">
        <v>19</v>
      </c>
      <c r="S72" s="117" t="s">
        <v>14</v>
      </c>
      <c r="T72" s="117" t="s">
        <v>19</v>
      </c>
      <c r="U72" s="117" t="s">
        <v>14</v>
      </c>
      <c r="V72" s="117" t="s">
        <v>19</v>
      </c>
      <c r="W72" s="117" t="s">
        <v>14</v>
      </c>
      <c r="X72" s="123" t="s">
        <v>157</v>
      </c>
      <c r="Y72" s="6"/>
      <c r="Z72" s="6"/>
      <c r="AB72" s="145"/>
      <c r="AC72" s="145"/>
      <c r="AD72" s="145"/>
      <c r="AE72" s="145"/>
      <c r="AF72" s="145"/>
      <c r="AG72" s="145"/>
      <c r="AH72" s="145"/>
      <c r="AI72" s="145"/>
      <c r="AJ72" s="145"/>
      <c r="AK72" s="145"/>
      <c r="AL72" s="145"/>
      <c r="AM72" s="145"/>
      <c r="AN72" s="145"/>
      <c r="AO72" s="145"/>
      <c r="AP72" s="145"/>
      <c r="AQ72" s="145"/>
      <c r="AR72" s="145"/>
      <c r="AS72" s="145"/>
      <c r="AT72" s="145"/>
      <c r="AU72" s="145"/>
      <c r="AV72" s="145"/>
    </row>
    <row r="73" spans="2:48" ht="15" hidden="1" thickBot="1" x14ac:dyDescent="0.4">
      <c r="B73" s="2" t="s">
        <v>103</v>
      </c>
      <c r="C73" s="116">
        <v>18</v>
      </c>
      <c r="D73" s="117" t="s">
        <v>135</v>
      </c>
      <c r="E73" s="117" t="s">
        <v>132</v>
      </c>
      <c r="F73" s="117" t="s">
        <v>14</v>
      </c>
      <c r="G73" s="117" t="s">
        <v>14</v>
      </c>
      <c r="H73" s="117" t="s">
        <v>19</v>
      </c>
      <c r="I73" s="117" t="s">
        <v>14</v>
      </c>
      <c r="J73" s="117" t="s">
        <v>19</v>
      </c>
      <c r="K73" s="117" t="s">
        <v>14</v>
      </c>
      <c r="L73" s="117" t="s">
        <v>19</v>
      </c>
      <c r="M73" s="117" t="s">
        <v>14</v>
      </c>
      <c r="N73" s="117" t="s">
        <v>19</v>
      </c>
      <c r="O73" s="117" t="s">
        <v>14</v>
      </c>
      <c r="P73" s="117" t="s">
        <v>19</v>
      </c>
      <c r="Q73" s="117" t="s">
        <v>14</v>
      </c>
      <c r="R73" s="117" t="s">
        <v>19</v>
      </c>
      <c r="S73" s="117" t="s">
        <v>13</v>
      </c>
      <c r="T73" s="117" t="s">
        <v>17</v>
      </c>
      <c r="U73" s="117" t="s">
        <v>14</v>
      </c>
      <c r="V73" s="117" t="s">
        <v>19</v>
      </c>
      <c r="W73" s="117" t="s">
        <v>14</v>
      </c>
      <c r="X73" s="123" t="s">
        <v>157</v>
      </c>
      <c r="Y73" s="6"/>
      <c r="Z73" s="6"/>
      <c r="AB73" s="145"/>
      <c r="AC73" s="145"/>
      <c r="AD73" s="145"/>
      <c r="AE73" s="145"/>
      <c r="AF73" s="145"/>
      <c r="AG73" s="145"/>
      <c r="AH73" s="145"/>
      <c r="AI73" s="145"/>
      <c r="AJ73" s="145"/>
      <c r="AK73" s="145"/>
      <c r="AL73" s="145"/>
      <c r="AM73" s="145"/>
      <c r="AN73" s="145"/>
      <c r="AO73" s="145"/>
      <c r="AP73" s="145"/>
      <c r="AQ73" s="145"/>
      <c r="AR73" s="145"/>
      <c r="AS73" s="145"/>
      <c r="AT73" s="145"/>
      <c r="AU73" s="145"/>
      <c r="AV73" s="145"/>
    </row>
    <row r="74" spans="2:48" ht="29.5" hidden="1" thickBot="1" x14ac:dyDescent="0.4">
      <c r="B74" s="2" t="s">
        <v>103</v>
      </c>
      <c r="C74" s="116">
        <v>148</v>
      </c>
      <c r="D74" s="117" t="s">
        <v>14</v>
      </c>
      <c r="E74" s="117" t="s">
        <v>151</v>
      </c>
      <c r="F74" s="117" t="s">
        <v>13</v>
      </c>
      <c r="G74" s="117" t="s">
        <v>13</v>
      </c>
      <c r="H74" s="117" t="s">
        <v>16</v>
      </c>
      <c r="I74" s="117" t="s">
        <v>13</v>
      </c>
      <c r="J74" s="117" t="s">
        <v>152</v>
      </c>
      <c r="K74" s="117" t="s">
        <v>13</v>
      </c>
      <c r="L74" s="117" t="s">
        <v>152</v>
      </c>
      <c r="M74" s="117" t="s">
        <v>13</v>
      </c>
      <c r="N74" s="117" t="s">
        <v>15</v>
      </c>
      <c r="O74" s="117" t="s">
        <v>14</v>
      </c>
      <c r="P74" s="117" t="s">
        <v>19</v>
      </c>
      <c r="Q74" s="117" t="s">
        <v>13</v>
      </c>
      <c r="R74" s="117" t="s">
        <v>15</v>
      </c>
      <c r="S74" s="117" t="s">
        <v>13</v>
      </c>
      <c r="T74" s="117" t="s">
        <v>17</v>
      </c>
      <c r="U74" s="117" t="s">
        <v>14</v>
      </c>
      <c r="V74" s="117" t="s">
        <v>19</v>
      </c>
      <c r="W74" s="117" t="s">
        <v>14</v>
      </c>
      <c r="X74" s="119" t="s">
        <v>171</v>
      </c>
      <c r="Y74" s="14"/>
      <c r="Z74" s="6"/>
      <c r="AB74" s="145"/>
      <c r="AC74" s="145"/>
      <c r="AD74" s="145"/>
      <c r="AE74" s="145"/>
      <c r="AF74" s="145"/>
      <c r="AG74" s="145"/>
      <c r="AH74" s="145"/>
      <c r="AI74" s="145"/>
      <c r="AJ74" s="145"/>
      <c r="AK74" s="145"/>
      <c r="AL74" s="145"/>
      <c r="AM74" s="145"/>
      <c r="AN74" s="145"/>
      <c r="AO74" s="145"/>
      <c r="AP74" s="145"/>
      <c r="AQ74" s="145"/>
      <c r="AR74" s="145"/>
      <c r="AS74" s="145"/>
      <c r="AT74" s="145"/>
      <c r="AU74" s="145"/>
      <c r="AV74" s="145"/>
    </row>
    <row r="75" spans="2:48" ht="15" thickBot="1" x14ac:dyDescent="0.4">
      <c r="B75" s="2" t="s">
        <v>103</v>
      </c>
      <c r="C75" s="116">
        <v>10</v>
      </c>
      <c r="D75" s="117" t="s">
        <v>135</v>
      </c>
      <c r="E75" s="117" t="s">
        <v>146</v>
      </c>
      <c r="F75" s="117" t="s">
        <v>14</v>
      </c>
      <c r="G75" s="117" t="s">
        <v>14</v>
      </c>
      <c r="H75" s="117" t="s">
        <v>19</v>
      </c>
      <c r="I75" s="117" t="s">
        <v>14</v>
      </c>
      <c r="J75" s="117" t="s">
        <v>19</v>
      </c>
      <c r="K75" s="117" t="s">
        <v>14</v>
      </c>
      <c r="L75" s="117" t="s">
        <v>19</v>
      </c>
      <c r="M75" s="117" t="s">
        <v>14</v>
      </c>
      <c r="N75" s="117" t="s">
        <v>19</v>
      </c>
      <c r="O75" s="117" t="s">
        <v>14</v>
      </c>
      <c r="P75" s="117" t="s">
        <v>19</v>
      </c>
      <c r="Q75" s="117" t="s">
        <v>14</v>
      </c>
      <c r="R75" s="117" t="s">
        <v>19</v>
      </c>
      <c r="S75" s="117" t="s">
        <v>14</v>
      </c>
      <c r="T75" s="117" t="s">
        <v>19</v>
      </c>
      <c r="U75" s="117" t="s">
        <v>14</v>
      </c>
      <c r="V75" s="117" t="s">
        <v>19</v>
      </c>
      <c r="W75" s="117" t="s">
        <v>14</v>
      </c>
      <c r="X75" s="123" t="s">
        <v>172</v>
      </c>
      <c r="Y75" s="6"/>
      <c r="Z75" s="6"/>
      <c r="AB75" s="145"/>
      <c r="AC75" s="145"/>
      <c r="AD75" s="145"/>
      <c r="AE75" s="145"/>
      <c r="AF75" s="145"/>
      <c r="AG75" s="145"/>
      <c r="AH75" s="145"/>
      <c r="AI75" s="145"/>
      <c r="AJ75" s="145"/>
      <c r="AK75" s="145"/>
      <c r="AL75" s="145"/>
      <c r="AM75" s="145"/>
      <c r="AN75" s="145"/>
      <c r="AO75" s="145"/>
      <c r="AP75" s="145"/>
      <c r="AQ75" s="145"/>
      <c r="AR75" s="145"/>
      <c r="AS75" s="145"/>
      <c r="AT75" s="145"/>
      <c r="AU75" s="145"/>
      <c r="AV75" s="145"/>
    </row>
    <row r="76" spans="2:48" ht="15" hidden="1" thickBot="1" x14ac:dyDescent="0.4">
      <c r="B76" s="2" t="s">
        <v>56</v>
      </c>
      <c r="C76" s="116">
        <v>101</v>
      </c>
      <c r="D76" s="117" t="s">
        <v>135</v>
      </c>
      <c r="E76" s="117" t="s">
        <v>132</v>
      </c>
      <c r="F76" s="117" t="s">
        <v>14</v>
      </c>
      <c r="G76" s="117" t="s">
        <v>14</v>
      </c>
      <c r="H76" s="117" t="s">
        <v>16</v>
      </c>
      <c r="I76" s="117" t="s">
        <v>13</v>
      </c>
      <c r="J76" s="117" t="s">
        <v>152</v>
      </c>
      <c r="K76" s="117" t="s">
        <v>13</v>
      </c>
      <c r="L76" s="117" t="s">
        <v>152</v>
      </c>
      <c r="M76" s="117" t="s">
        <v>13</v>
      </c>
      <c r="N76" s="117" t="s">
        <v>15</v>
      </c>
      <c r="O76" s="117" t="s">
        <v>14</v>
      </c>
      <c r="P76" s="117" t="s">
        <v>19</v>
      </c>
      <c r="Q76" s="117" t="s">
        <v>13</v>
      </c>
      <c r="R76" s="117" t="s">
        <v>15</v>
      </c>
      <c r="S76" s="117" t="s">
        <v>13</v>
      </c>
      <c r="T76" s="117" t="s">
        <v>17</v>
      </c>
      <c r="U76" s="117" t="s">
        <v>13</v>
      </c>
      <c r="V76" s="117" t="s">
        <v>15</v>
      </c>
      <c r="W76" s="117" t="s">
        <v>14</v>
      </c>
      <c r="X76" s="119" t="s">
        <v>157</v>
      </c>
      <c r="Y76" s="14"/>
      <c r="Z76" s="6"/>
      <c r="AB76" s="145"/>
      <c r="AC76" s="145"/>
      <c r="AD76" s="145"/>
      <c r="AE76" s="145"/>
      <c r="AF76" s="145"/>
      <c r="AG76" s="145"/>
      <c r="AH76" s="145"/>
      <c r="AI76" s="145"/>
      <c r="AJ76" s="145"/>
      <c r="AK76" s="145"/>
      <c r="AL76" s="145"/>
      <c r="AM76" s="145"/>
      <c r="AN76" s="145"/>
      <c r="AO76" s="145"/>
      <c r="AP76" s="145"/>
      <c r="AQ76" s="145"/>
      <c r="AR76" s="145"/>
      <c r="AS76" s="145"/>
      <c r="AT76" s="145"/>
      <c r="AU76" s="145"/>
      <c r="AV76" s="145"/>
    </row>
    <row r="77" spans="2:48" ht="15" hidden="1" thickBot="1" x14ac:dyDescent="0.4">
      <c r="B77" s="2" t="s">
        <v>56</v>
      </c>
      <c r="C77" s="116">
        <v>114</v>
      </c>
      <c r="D77" s="117" t="s">
        <v>14</v>
      </c>
      <c r="E77" s="117" t="s">
        <v>151</v>
      </c>
      <c r="F77" s="117" t="s">
        <v>13</v>
      </c>
      <c r="G77" s="117" t="s">
        <v>13</v>
      </c>
      <c r="H77" s="117" t="s">
        <v>16</v>
      </c>
      <c r="I77" s="117" t="s">
        <v>13</v>
      </c>
      <c r="J77" s="117" t="s">
        <v>16</v>
      </c>
      <c r="K77" s="117" t="s">
        <v>13</v>
      </c>
      <c r="L77" s="117" t="s">
        <v>152</v>
      </c>
      <c r="M77" s="117" t="s">
        <v>14</v>
      </c>
      <c r="N77" s="117" t="s">
        <v>19</v>
      </c>
      <c r="O77" s="117" t="s">
        <v>14</v>
      </c>
      <c r="P77" s="117" t="s">
        <v>19</v>
      </c>
      <c r="Q77" s="117" t="s">
        <v>13</v>
      </c>
      <c r="R77" s="117" t="s">
        <v>15</v>
      </c>
      <c r="S77" s="117" t="s">
        <v>13</v>
      </c>
      <c r="T77" s="117" t="s">
        <v>17</v>
      </c>
      <c r="U77" s="117" t="s">
        <v>14</v>
      </c>
      <c r="V77" s="117" t="s">
        <v>19</v>
      </c>
      <c r="W77" s="117" t="s">
        <v>14</v>
      </c>
      <c r="X77" s="123" t="s">
        <v>157</v>
      </c>
      <c r="Y77" s="6"/>
      <c r="Z77" s="6"/>
      <c r="AB77" s="145"/>
      <c r="AC77" s="145"/>
      <c r="AD77" s="145"/>
      <c r="AE77" s="145"/>
      <c r="AF77" s="145"/>
      <c r="AG77" s="145"/>
      <c r="AH77" s="145"/>
      <c r="AI77" s="145"/>
      <c r="AJ77" s="145"/>
      <c r="AK77" s="145"/>
      <c r="AL77" s="145"/>
      <c r="AM77" s="145"/>
      <c r="AN77" s="145"/>
      <c r="AO77" s="145"/>
      <c r="AP77" s="145"/>
      <c r="AQ77" s="145"/>
      <c r="AR77" s="145"/>
      <c r="AS77" s="145"/>
      <c r="AT77" s="145"/>
      <c r="AU77" s="145"/>
      <c r="AV77" s="145"/>
    </row>
    <row r="78" spans="2:48" ht="29.5" thickBot="1" x14ac:dyDescent="0.4">
      <c r="B78" s="2" t="s">
        <v>56</v>
      </c>
      <c r="C78" s="116">
        <v>22</v>
      </c>
      <c r="D78" s="117" t="s">
        <v>14</v>
      </c>
      <c r="E78" s="117" t="s">
        <v>146</v>
      </c>
      <c r="F78" s="117" t="s">
        <v>13</v>
      </c>
      <c r="G78" s="117" t="s">
        <v>13</v>
      </c>
      <c r="H78" s="117" t="s">
        <v>16</v>
      </c>
      <c r="I78" s="117" t="s">
        <v>14</v>
      </c>
      <c r="J78" s="117" t="s">
        <v>19</v>
      </c>
      <c r="K78" s="117" t="s">
        <v>14</v>
      </c>
      <c r="L78" s="117" t="s">
        <v>19</v>
      </c>
      <c r="M78" s="117" t="s">
        <v>14</v>
      </c>
      <c r="N78" s="117" t="s">
        <v>19</v>
      </c>
      <c r="O78" s="117" t="s">
        <v>14</v>
      </c>
      <c r="P78" s="117" t="s">
        <v>19</v>
      </c>
      <c r="Q78" s="117" t="s">
        <v>14</v>
      </c>
      <c r="R78" s="117" t="s">
        <v>19</v>
      </c>
      <c r="S78" s="117" t="s">
        <v>13</v>
      </c>
      <c r="T78" s="117" t="s">
        <v>15</v>
      </c>
      <c r="U78" s="117" t="s">
        <v>14</v>
      </c>
      <c r="V78" s="117" t="s">
        <v>19</v>
      </c>
      <c r="W78" s="117" t="s">
        <v>14</v>
      </c>
      <c r="X78" s="119" t="s">
        <v>173</v>
      </c>
      <c r="Y78" s="6"/>
      <c r="Z78" s="6"/>
      <c r="AB78" s="145"/>
      <c r="AC78" s="145"/>
      <c r="AD78" s="145"/>
      <c r="AE78" s="145"/>
      <c r="AF78" s="145"/>
      <c r="AG78" s="145"/>
      <c r="AH78" s="145"/>
      <c r="AI78" s="145"/>
      <c r="AJ78" s="145"/>
      <c r="AK78" s="145"/>
      <c r="AL78" s="145"/>
      <c r="AM78" s="145"/>
      <c r="AN78" s="145"/>
      <c r="AO78" s="145"/>
      <c r="AP78" s="145"/>
      <c r="AQ78" s="145"/>
      <c r="AR78" s="145"/>
      <c r="AS78" s="145"/>
      <c r="AT78" s="145"/>
      <c r="AU78" s="145"/>
      <c r="AV78" s="145"/>
    </row>
    <row r="79" spans="2:48" ht="15" hidden="1" thickBot="1" x14ac:dyDescent="0.4">
      <c r="B79" s="2" t="s">
        <v>174</v>
      </c>
      <c r="C79" s="116">
        <v>32</v>
      </c>
      <c r="D79" s="117" t="s">
        <v>14</v>
      </c>
      <c r="E79" s="117" t="s">
        <v>132</v>
      </c>
      <c r="F79" s="117" t="s">
        <v>13</v>
      </c>
      <c r="G79" s="117" t="s">
        <v>13</v>
      </c>
      <c r="H79" s="117" t="s">
        <v>16</v>
      </c>
      <c r="I79" s="117" t="s">
        <v>13</v>
      </c>
      <c r="J79" s="117" t="s">
        <v>17</v>
      </c>
      <c r="K79" s="117" t="s">
        <v>14</v>
      </c>
      <c r="L79" s="117" t="s">
        <v>19</v>
      </c>
      <c r="M79" s="117" t="s">
        <v>14</v>
      </c>
      <c r="N79" s="117" t="s">
        <v>19</v>
      </c>
      <c r="O79" s="117" t="s">
        <v>14</v>
      </c>
      <c r="P79" s="117" t="s">
        <v>19</v>
      </c>
      <c r="Q79" s="117" t="s">
        <v>13</v>
      </c>
      <c r="R79" s="117" t="s">
        <v>15</v>
      </c>
      <c r="S79" s="117" t="s">
        <v>13</v>
      </c>
      <c r="T79" s="117" t="s">
        <v>153</v>
      </c>
      <c r="U79" s="117" t="s">
        <v>13</v>
      </c>
      <c r="V79" s="117" t="s">
        <v>15</v>
      </c>
      <c r="W79" s="117" t="s">
        <v>14</v>
      </c>
      <c r="X79" s="123" t="s">
        <v>157</v>
      </c>
      <c r="Y79" s="14"/>
      <c r="Z79" s="6"/>
      <c r="AB79" s="145"/>
      <c r="AC79" s="145"/>
      <c r="AD79" s="145"/>
      <c r="AE79" s="145"/>
      <c r="AF79" s="145"/>
      <c r="AG79" s="145"/>
      <c r="AH79" s="145"/>
      <c r="AI79" s="145"/>
      <c r="AJ79" s="145"/>
      <c r="AK79" s="145"/>
      <c r="AL79" s="145"/>
      <c r="AM79" s="145"/>
      <c r="AN79" s="145"/>
      <c r="AO79" s="145"/>
      <c r="AP79" s="145"/>
      <c r="AQ79" s="145"/>
      <c r="AR79" s="145"/>
      <c r="AS79" s="145"/>
      <c r="AT79" s="145"/>
      <c r="AU79" s="145"/>
      <c r="AV79" s="145"/>
    </row>
    <row r="80" spans="2:48" ht="15" hidden="1" thickBot="1" x14ac:dyDescent="0.4">
      <c r="B80" s="2" t="s">
        <v>174</v>
      </c>
      <c r="C80" s="116">
        <v>95</v>
      </c>
      <c r="D80" s="117" t="s">
        <v>14</v>
      </c>
      <c r="E80" s="117" t="s">
        <v>151</v>
      </c>
      <c r="F80" s="117" t="s">
        <v>13</v>
      </c>
      <c r="G80" s="117" t="s">
        <v>13</v>
      </c>
      <c r="H80" s="117" t="s">
        <v>16</v>
      </c>
      <c r="I80" s="117" t="s">
        <v>13</v>
      </c>
      <c r="J80" s="117" t="s">
        <v>152</v>
      </c>
      <c r="K80" s="117" t="s">
        <v>13</v>
      </c>
      <c r="L80" s="117" t="s">
        <v>152</v>
      </c>
      <c r="M80" s="117" t="s">
        <v>13</v>
      </c>
      <c r="N80" s="117" t="s">
        <v>19</v>
      </c>
      <c r="O80" s="117" t="s">
        <v>14</v>
      </c>
      <c r="P80" s="117" t="s">
        <v>19</v>
      </c>
      <c r="Q80" s="117" t="s">
        <v>14</v>
      </c>
      <c r="R80" s="117" t="s">
        <v>19</v>
      </c>
      <c r="S80" s="117" t="s">
        <v>13</v>
      </c>
      <c r="T80" s="117" t="s">
        <v>153</v>
      </c>
      <c r="U80" s="117" t="s">
        <v>13</v>
      </c>
      <c r="V80" s="117" t="s">
        <v>15</v>
      </c>
      <c r="W80" s="117" t="s">
        <v>14</v>
      </c>
      <c r="X80" s="123" t="s">
        <v>157</v>
      </c>
      <c r="Y80" s="6"/>
      <c r="Z80" s="6"/>
      <c r="AB80" s="145"/>
      <c r="AC80" s="145"/>
      <c r="AD80" s="145"/>
      <c r="AE80" s="145"/>
      <c r="AF80" s="145"/>
      <c r="AG80" s="145"/>
      <c r="AH80" s="145"/>
      <c r="AI80" s="145"/>
      <c r="AJ80" s="145"/>
      <c r="AK80" s="145"/>
      <c r="AL80" s="145"/>
      <c r="AM80" s="145"/>
      <c r="AN80" s="145"/>
      <c r="AO80" s="145"/>
      <c r="AP80" s="145"/>
      <c r="AQ80" s="145"/>
      <c r="AR80" s="145"/>
      <c r="AS80" s="145"/>
      <c r="AT80" s="145"/>
      <c r="AU80" s="145"/>
      <c r="AV80" s="145"/>
    </row>
    <row r="81" spans="2:48" ht="29.5" thickBot="1" x14ac:dyDescent="0.4">
      <c r="B81" s="2" t="s">
        <v>174</v>
      </c>
      <c r="C81" s="116">
        <v>22</v>
      </c>
      <c r="D81" s="117" t="s">
        <v>14</v>
      </c>
      <c r="E81" s="117" t="s">
        <v>146</v>
      </c>
      <c r="F81" s="117" t="s">
        <v>13</v>
      </c>
      <c r="G81" s="117" t="s">
        <v>13</v>
      </c>
      <c r="H81" s="117" t="s">
        <v>16</v>
      </c>
      <c r="I81" s="117" t="s">
        <v>13</v>
      </c>
      <c r="J81" s="117" t="s">
        <v>152</v>
      </c>
      <c r="K81" s="117" t="s">
        <v>13</v>
      </c>
      <c r="L81" s="117" t="s">
        <v>152</v>
      </c>
      <c r="M81" s="117" t="s">
        <v>14</v>
      </c>
      <c r="N81" s="117" t="s">
        <v>19</v>
      </c>
      <c r="O81" s="117" t="s">
        <v>14</v>
      </c>
      <c r="P81" s="117" t="s">
        <v>19</v>
      </c>
      <c r="Q81" s="117" t="s">
        <v>14</v>
      </c>
      <c r="R81" s="117" t="s">
        <v>19</v>
      </c>
      <c r="S81" s="117" t="s">
        <v>13</v>
      </c>
      <c r="T81" s="117" t="s">
        <v>15</v>
      </c>
      <c r="U81" s="117" t="s">
        <v>14</v>
      </c>
      <c r="V81" s="117" t="s">
        <v>19</v>
      </c>
      <c r="W81" s="117" t="s">
        <v>14</v>
      </c>
      <c r="X81" s="119" t="s">
        <v>175</v>
      </c>
      <c r="Y81" s="6"/>
      <c r="Z81" s="6"/>
      <c r="AB81" s="145"/>
      <c r="AC81" s="145"/>
      <c r="AD81" s="145"/>
      <c r="AE81" s="145"/>
      <c r="AF81" s="145"/>
      <c r="AG81" s="145"/>
      <c r="AH81" s="145"/>
      <c r="AI81" s="145"/>
      <c r="AJ81" s="145"/>
      <c r="AK81" s="145"/>
      <c r="AL81" s="145"/>
      <c r="AM81" s="145"/>
      <c r="AN81" s="145"/>
      <c r="AO81" s="145"/>
      <c r="AP81" s="145"/>
      <c r="AQ81" s="145"/>
      <c r="AR81" s="145"/>
      <c r="AS81" s="145"/>
      <c r="AT81" s="145"/>
      <c r="AU81" s="145"/>
      <c r="AV81" s="145"/>
    </row>
    <row r="82" spans="2:48" ht="15" hidden="1" thickBot="1" x14ac:dyDescent="0.4">
      <c r="B82" s="2" t="s">
        <v>74</v>
      </c>
      <c r="C82" s="116">
        <v>54</v>
      </c>
      <c r="D82" s="117" t="s">
        <v>14</v>
      </c>
      <c r="E82" s="117" t="s">
        <v>132</v>
      </c>
      <c r="F82" s="117" t="s">
        <v>13</v>
      </c>
      <c r="G82" s="117" t="s">
        <v>13</v>
      </c>
      <c r="H82" s="117" t="s">
        <v>16</v>
      </c>
      <c r="I82" s="117" t="s">
        <v>13</v>
      </c>
      <c r="J82" s="117" t="s">
        <v>152</v>
      </c>
      <c r="K82" s="117" t="s">
        <v>13</v>
      </c>
      <c r="L82" s="117" t="s">
        <v>152</v>
      </c>
      <c r="M82" s="117" t="s">
        <v>14</v>
      </c>
      <c r="N82" s="117" t="s">
        <v>19</v>
      </c>
      <c r="O82" s="117" t="s">
        <v>14</v>
      </c>
      <c r="P82" s="117" t="s">
        <v>19</v>
      </c>
      <c r="Q82" s="117" t="s">
        <v>13</v>
      </c>
      <c r="R82" s="117" t="s">
        <v>15</v>
      </c>
      <c r="S82" s="117" t="s">
        <v>13</v>
      </c>
      <c r="T82" s="117" t="s">
        <v>17</v>
      </c>
      <c r="U82" s="117" t="s">
        <v>14</v>
      </c>
      <c r="V82" s="117" t="s">
        <v>19</v>
      </c>
      <c r="W82" s="117" t="s">
        <v>14</v>
      </c>
      <c r="X82" s="123" t="s">
        <v>157</v>
      </c>
      <c r="Y82" s="6"/>
      <c r="Z82" s="6"/>
      <c r="AB82" s="145"/>
      <c r="AC82" s="145"/>
      <c r="AD82" s="145"/>
      <c r="AE82" s="145"/>
      <c r="AF82" s="145"/>
      <c r="AG82" s="145"/>
      <c r="AH82" s="145"/>
      <c r="AI82" s="145"/>
      <c r="AJ82" s="145"/>
      <c r="AK82" s="145"/>
      <c r="AL82" s="145"/>
      <c r="AM82" s="145"/>
      <c r="AN82" s="145"/>
      <c r="AO82" s="145"/>
      <c r="AP82" s="145"/>
      <c r="AQ82" s="145"/>
      <c r="AR82" s="145"/>
      <c r="AS82" s="145"/>
      <c r="AT82" s="145"/>
      <c r="AU82" s="145"/>
      <c r="AV82" s="145"/>
    </row>
    <row r="83" spans="2:48" ht="44" thickBot="1" x14ac:dyDescent="0.4">
      <c r="B83" s="2" t="s">
        <v>74</v>
      </c>
      <c r="C83" s="116">
        <v>33</v>
      </c>
      <c r="D83" s="117" t="s">
        <v>135</v>
      </c>
      <c r="E83" s="117" t="s">
        <v>146</v>
      </c>
      <c r="F83" s="117" t="s">
        <v>14</v>
      </c>
      <c r="G83" s="117" t="s">
        <v>14</v>
      </c>
      <c r="H83" s="117" t="s">
        <v>19</v>
      </c>
      <c r="I83" s="117" t="s">
        <v>14</v>
      </c>
      <c r="J83" s="117" t="s">
        <v>19</v>
      </c>
      <c r="K83" s="117" t="s">
        <v>14</v>
      </c>
      <c r="L83" s="117" t="s">
        <v>19</v>
      </c>
      <c r="M83" s="117" t="s">
        <v>14</v>
      </c>
      <c r="N83" s="117" t="s">
        <v>19</v>
      </c>
      <c r="O83" s="117" t="s">
        <v>14</v>
      </c>
      <c r="P83" s="117" t="s">
        <v>19</v>
      </c>
      <c r="Q83" s="117" t="s">
        <v>14</v>
      </c>
      <c r="R83" s="117" t="s">
        <v>19</v>
      </c>
      <c r="S83" s="117" t="s">
        <v>14</v>
      </c>
      <c r="T83" s="117" t="s">
        <v>19</v>
      </c>
      <c r="U83" s="117" t="s">
        <v>14</v>
      </c>
      <c r="V83" s="117" t="s">
        <v>19</v>
      </c>
      <c r="W83" s="117" t="s">
        <v>14</v>
      </c>
      <c r="X83" s="119" t="s">
        <v>176</v>
      </c>
      <c r="Y83" s="6"/>
      <c r="Z83" s="6"/>
      <c r="AB83" s="145"/>
      <c r="AC83" s="145"/>
      <c r="AD83" s="145"/>
      <c r="AE83" s="145"/>
      <c r="AF83" s="145"/>
      <c r="AG83" s="145"/>
      <c r="AH83" s="145"/>
      <c r="AI83" s="145"/>
      <c r="AJ83" s="145"/>
      <c r="AK83" s="145"/>
      <c r="AL83" s="145"/>
      <c r="AM83" s="145"/>
      <c r="AN83" s="145"/>
      <c r="AO83" s="145"/>
      <c r="AP83" s="145"/>
      <c r="AQ83" s="145"/>
      <c r="AR83" s="145"/>
      <c r="AS83" s="145"/>
      <c r="AT83" s="145"/>
      <c r="AU83" s="145"/>
      <c r="AV83" s="145"/>
    </row>
    <row r="84" spans="2:48" ht="29.5" hidden="1" thickBot="1" x14ac:dyDescent="0.4">
      <c r="B84" s="2" t="s">
        <v>54</v>
      </c>
      <c r="C84" s="116">
        <v>119</v>
      </c>
      <c r="D84" s="117" t="s">
        <v>14</v>
      </c>
      <c r="E84" s="117" t="s">
        <v>132</v>
      </c>
      <c r="F84" s="117" t="s">
        <v>13</v>
      </c>
      <c r="G84" s="117" t="s">
        <v>13</v>
      </c>
      <c r="H84" s="117" t="s">
        <v>16</v>
      </c>
      <c r="I84" s="117" t="s">
        <v>13</v>
      </c>
      <c r="J84" s="117" t="s">
        <v>152</v>
      </c>
      <c r="K84" s="117" t="s">
        <v>13</v>
      </c>
      <c r="L84" s="117" t="s">
        <v>152</v>
      </c>
      <c r="M84" s="117" t="s">
        <v>14</v>
      </c>
      <c r="N84" s="117" t="s">
        <v>19</v>
      </c>
      <c r="O84" s="117" t="s">
        <v>14</v>
      </c>
      <c r="P84" s="117" t="s">
        <v>19</v>
      </c>
      <c r="Q84" s="117" t="s">
        <v>13</v>
      </c>
      <c r="R84" s="117" t="s">
        <v>15</v>
      </c>
      <c r="S84" s="117" t="s">
        <v>13</v>
      </c>
      <c r="T84" s="117" t="s">
        <v>15</v>
      </c>
      <c r="U84" s="117" t="s">
        <v>154</v>
      </c>
      <c r="V84" s="117" t="s">
        <v>19</v>
      </c>
      <c r="W84" s="117" t="s">
        <v>14</v>
      </c>
      <c r="X84" s="119" t="s">
        <v>282</v>
      </c>
      <c r="Y84" s="14"/>
      <c r="Z84" s="6"/>
      <c r="AB84" s="145"/>
      <c r="AC84" s="145"/>
      <c r="AD84" s="145"/>
      <c r="AE84" s="145"/>
      <c r="AF84" s="145"/>
      <c r="AG84" s="145"/>
      <c r="AH84" s="145"/>
      <c r="AI84" s="145"/>
      <c r="AJ84" s="145"/>
      <c r="AK84" s="145"/>
      <c r="AL84" s="145"/>
      <c r="AM84" s="145"/>
      <c r="AN84" s="145"/>
      <c r="AO84" s="145"/>
      <c r="AP84" s="145"/>
      <c r="AQ84" s="145"/>
      <c r="AR84" s="145"/>
      <c r="AS84" s="145"/>
      <c r="AT84" s="145"/>
      <c r="AU84" s="145"/>
      <c r="AV84" s="145"/>
    </row>
    <row r="85" spans="2:48" ht="15" thickBot="1" x14ac:dyDescent="0.4">
      <c r="B85" s="2" t="s">
        <v>54</v>
      </c>
      <c r="C85" s="116">
        <v>163</v>
      </c>
      <c r="D85" s="117" t="s">
        <v>14</v>
      </c>
      <c r="E85" s="117" t="s">
        <v>146</v>
      </c>
      <c r="F85" s="117" t="s">
        <v>13</v>
      </c>
      <c r="G85" s="117" t="s">
        <v>13</v>
      </c>
      <c r="H85" s="117" t="s">
        <v>16</v>
      </c>
      <c r="I85" s="117" t="s">
        <v>13</v>
      </c>
      <c r="J85" s="117" t="s">
        <v>152</v>
      </c>
      <c r="K85" s="117" t="s">
        <v>13</v>
      </c>
      <c r="L85" s="117" t="s">
        <v>152</v>
      </c>
      <c r="M85" s="117" t="s">
        <v>14</v>
      </c>
      <c r="N85" s="117" t="s">
        <v>19</v>
      </c>
      <c r="O85" s="117" t="s">
        <v>14</v>
      </c>
      <c r="P85" s="117" t="s">
        <v>19</v>
      </c>
      <c r="Q85" s="117" t="s">
        <v>14</v>
      </c>
      <c r="R85" s="117" t="s">
        <v>19</v>
      </c>
      <c r="S85" s="117" t="s">
        <v>13</v>
      </c>
      <c r="T85" s="117" t="s">
        <v>15</v>
      </c>
      <c r="U85" s="117" t="s">
        <v>14</v>
      </c>
      <c r="V85" s="117" t="s">
        <v>19</v>
      </c>
      <c r="W85" s="117" t="s">
        <v>14</v>
      </c>
      <c r="X85" s="119" t="s">
        <v>157</v>
      </c>
      <c r="Y85" s="14"/>
      <c r="Z85" s="6"/>
      <c r="AB85" s="145"/>
      <c r="AC85" s="145"/>
      <c r="AD85" s="145"/>
      <c r="AE85" s="145"/>
      <c r="AF85" s="145"/>
      <c r="AG85" s="145"/>
      <c r="AH85" s="145"/>
      <c r="AI85" s="145"/>
      <c r="AJ85" s="145"/>
      <c r="AK85" s="145"/>
      <c r="AL85" s="145"/>
      <c r="AM85" s="145"/>
      <c r="AN85" s="145"/>
      <c r="AO85" s="145"/>
      <c r="AP85" s="145"/>
      <c r="AQ85" s="145"/>
      <c r="AR85" s="145"/>
      <c r="AS85" s="145"/>
      <c r="AT85" s="145"/>
      <c r="AU85" s="145"/>
      <c r="AV85" s="145"/>
    </row>
    <row r="86" spans="2:48" ht="15" hidden="1" thickBot="1" x14ac:dyDescent="0.4">
      <c r="B86" s="2" t="s">
        <v>96</v>
      </c>
      <c r="C86" s="116">
        <v>100</v>
      </c>
      <c r="D86" s="117" t="s">
        <v>14</v>
      </c>
      <c r="E86" s="117" t="s">
        <v>132</v>
      </c>
      <c r="F86" s="117" t="s">
        <v>13</v>
      </c>
      <c r="G86" s="117" t="s">
        <v>13</v>
      </c>
      <c r="H86" s="117" t="s">
        <v>16</v>
      </c>
      <c r="I86" s="117" t="s">
        <v>13</v>
      </c>
      <c r="J86" s="117" t="s">
        <v>16</v>
      </c>
      <c r="K86" s="117" t="s">
        <v>13</v>
      </c>
      <c r="L86" s="117" t="s">
        <v>153</v>
      </c>
      <c r="M86" s="117" t="s">
        <v>13</v>
      </c>
      <c r="N86" s="117" t="s">
        <v>15</v>
      </c>
      <c r="O86" s="117" t="s">
        <v>14</v>
      </c>
      <c r="P86" s="117" t="s">
        <v>19</v>
      </c>
      <c r="Q86" s="117" t="s">
        <v>13</v>
      </c>
      <c r="R86" s="117" t="s">
        <v>15</v>
      </c>
      <c r="S86" s="117" t="s">
        <v>13</v>
      </c>
      <c r="T86" s="117" t="s">
        <v>153</v>
      </c>
      <c r="U86" s="117" t="s">
        <v>13</v>
      </c>
      <c r="V86" s="117" t="s">
        <v>15</v>
      </c>
      <c r="W86" s="117" t="s">
        <v>14</v>
      </c>
      <c r="X86" s="119" t="s">
        <v>157</v>
      </c>
      <c r="Y86" s="14"/>
      <c r="Z86" s="6"/>
      <c r="AB86" s="145"/>
      <c r="AC86" s="145"/>
      <c r="AD86" s="145"/>
      <c r="AE86" s="145"/>
      <c r="AF86" s="145"/>
      <c r="AG86" s="145"/>
      <c r="AH86" s="145"/>
      <c r="AI86" s="145"/>
      <c r="AJ86" s="145"/>
      <c r="AK86" s="145"/>
      <c r="AL86" s="145"/>
      <c r="AM86" s="145"/>
      <c r="AN86" s="145"/>
      <c r="AO86" s="145"/>
      <c r="AP86" s="145"/>
      <c r="AQ86" s="145"/>
      <c r="AR86" s="145"/>
      <c r="AS86" s="145"/>
      <c r="AT86" s="145"/>
      <c r="AU86" s="145"/>
      <c r="AV86" s="145"/>
    </row>
    <row r="87" spans="2:48" ht="44" thickBot="1" x14ac:dyDescent="0.4">
      <c r="B87" s="2" t="s">
        <v>96</v>
      </c>
      <c r="C87" s="116">
        <v>35</v>
      </c>
      <c r="D87" s="117" t="s">
        <v>135</v>
      </c>
      <c r="E87" s="117" t="s">
        <v>146</v>
      </c>
      <c r="F87" s="117" t="s">
        <v>14</v>
      </c>
      <c r="G87" s="117" t="s">
        <v>14</v>
      </c>
      <c r="H87" s="117" t="s">
        <v>19</v>
      </c>
      <c r="I87" s="117" t="s">
        <v>14</v>
      </c>
      <c r="J87" s="117" t="s">
        <v>19</v>
      </c>
      <c r="K87" s="117" t="s">
        <v>14</v>
      </c>
      <c r="L87" s="117" t="s">
        <v>19</v>
      </c>
      <c r="M87" s="117" t="s">
        <v>14</v>
      </c>
      <c r="N87" s="117" t="s">
        <v>19</v>
      </c>
      <c r="O87" s="117" t="s">
        <v>14</v>
      </c>
      <c r="P87" s="117" t="s">
        <v>19</v>
      </c>
      <c r="Q87" s="117" t="s">
        <v>14</v>
      </c>
      <c r="R87" s="117" t="s">
        <v>19</v>
      </c>
      <c r="S87" s="117" t="s">
        <v>14</v>
      </c>
      <c r="T87" s="117" t="s">
        <v>19</v>
      </c>
      <c r="U87" s="117" t="s">
        <v>14</v>
      </c>
      <c r="V87" s="117" t="s">
        <v>19</v>
      </c>
      <c r="W87" s="117" t="s">
        <v>14</v>
      </c>
      <c r="X87" s="119" t="s">
        <v>178</v>
      </c>
      <c r="Y87" s="14"/>
      <c r="Z87" s="6"/>
      <c r="AB87" s="145"/>
      <c r="AC87" s="145"/>
      <c r="AD87" s="145"/>
      <c r="AE87" s="145"/>
      <c r="AF87" s="145"/>
      <c r="AG87" s="145"/>
      <c r="AH87" s="145"/>
      <c r="AI87" s="145"/>
      <c r="AJ87" s="145"/>
      <c r="AK87" s="145"/>
      <c r="AL87" s="145"/>
      <c r="AM87" s="145"/>
      <c r="AN87" s="145"/>
      <c r="AO87" s="145"/>
      <c r="AP87" s="145"/>
      <c r="AQ87" s="145"/>
      <c r="AR87" s="145"/>
      <c r="AS87" s="145"/>
      <c r="AT87" s="145"/>
      <c r="AU87" s="145"/>
      <c r="AV87" s="145"/>
    </row>
    <row r="88" spans="2:48" ht="73" hidden="1" thickBot="1" x14ac:dyDescent="0.4">
      <c r="B88" s="2" t="s">
        <v>62</v>
      </c>
      <c r="C88" s="116">
        <v>74</v>
      </c>
      <c r="D88" s="117" t="s">
        <v>14</v>
      </c>
      <c r="E88" s="117" t="s">
        <v>132</v>
      </c>
      <c r="F88" s="117" t="s">
        <v>13</v>
      </c>
      <c r="G88" s="117" t="s">
        <v>13</v>
      </c>
      <c r="H88" s="117" t="s">
        <v>16</v>
      </c>
      <c r="I88" s="117" t="s">
        <v>13</v>
      </c>
      <c r="J88" s="117" t="s">
        <v>17</v>
      </c>
      <c r="K88" s="117" t="s">
        <v>13</v>
      </c>
      <c r="L88" s="117" t="s">
        <v>152</v>
      </c>
      <c r="M88" s="117" t="s">
        <v>14</v>
      </c>
      <c r="N88" s="117" t="s">
        <v>19</v>
      </c>
      <c r="O88" s="117" t="s">
        <v>14</v>
      </c>
      <c r="P88" s="117" t="s">
        <v>17</v>
      </c>
      <c r="Q88" s="117" t="s">
        <v>13</v>
      </c>
      <c r="R88" s="117" t="s">
        <v>15</v>
      </c>
      <c r="S88" s="117" t="s">
        <v>13</v>
      </c>
      <c r="T88" s="117" t="s">
        <v>17</v>
      </c>
      <c r="U88" s="117" t="s">
        <v>14</v>
      </c>
      <c r="V88" s="117" t="s">
        <v>19</v>
      </c>
      <c r="W88" s="117" t="s">
        <v>14</v>
      </c>
      <c r="X88" s="119" t="s">
        <v>182</v>
      </c>
      <c r="Y88" s="14"/>
      <c r="Z88" s="6"/>
      <c r="AB88" s="145"/>
      <c r="AC88" s="145"/>
      <c r="AD88" s="145"/>
      <c r="AE88" s="145"/>
      <c r="AF88" s="145"/>
      <c r="AG88" s="145"/>
      <c r="AH88" s="145"/>
      <c r="AI88" s="145"/>
      <c r="AJ88" s="145"/>
      <c r="AK88" s="145"/>
      <c r="AL88" s="145"/>
      <c r="AM88" s="145"/>
      <c r="AN88" s="145"/>
      <c r="AO88" s="145"/>
      <c r="AP88" s="145"/>
      <c r="AQ88" s="145"/>
      <c r="AR88" s="145"/>
      <c r="AS88" s="145"/>
      <c r="AT88" s="145"/>
      <c r="AU88" s="145"/>
      <c r="AV88" s="145"/>
    </row>
    <row r="89" spans="2:48" ht="29.5" hidden="1" thickBot="1" x14ac:dyDescent="0.4">
      <c r="B89" s="2" t="s">
        <v>62</v>
      </c>
      <c r="C89" s="116">
        <v>46</v>
      </c>
      <c r="D89" s="117" t="s">
        <v>14</v>
      </c>
      <c r="E89" s="117" t="s">
        <v>151</v>
      </c>
      <c r="F89" s="117" t="s">
        <v>13</v>
      </c>
      <c r="G89" s="117" t="s">
        <v>13</v>
      </c>
      <c r="H89" s="117" t="s">
        <v>16</v>
      </c>
      <c r="I89" s="117" t="s">
        <v>13</v>
      </c>
      <c r="J89" s="117" t="s">
        <v>152</v>
      </c>
      <c r="K89" s="117" t="s">
        <v>13</v>
      </c>
      <c r="L89" s="117" t="s">
        <v>152</v>
      </c>
      <c r="M89" s="117" t="s">
        <v>14</v>
      </c>
      <c r="N89" s="117" t="s">
        <v>19</v>
      </c>
      <c r="O89" s="117" t="s">
        <v>14</v>
      </c>
      <c r="P89" s="117" t="s">
        <v>17</v>
      </c>
      <c r="Q89" s="117" t="s">
        <v>13</v>
      </c>
      <c r="R89" s="117" t="s">
        <v>15</v>
      </c>
      <c r="S89" s="117" t="s">
        <v>13</v>
      </c>
      <c r="T89" s="117" t="s">
        <v>17</v>
      </c>
      <c r="U89" s="117" t="s">
        <v>14</v>
      </c>
      <c r="V89" s="117" t="s">
        <v>19</v>
      </c>
      <c r="W89" s="117" t="s">
        <v>14</v>
      </c>
      <c r="X89" s="119" t="s">
        <v>180</v>
      </c>
      <c r="Y89" s="14"/>
      <c r="Z89" s="6"/>
      <c r="AB89" s="145"/>
      <c r="AC89" s="145"/>
      <c r="AD89" s="145"/>
      <c r="AE89" s="145"/>
      <c r="AF89" s="145"/>
      <c r="AG89" s="145"/>
      <c r="AH89" s="145"/>
      <c r="AI89" s="145"/>
      <c r="AJ89" s="145"/>
      <c r="AK89" s="145"/>
      <c r="AL89" s="145"/>
      <c r="AM89" s="145"/>
      <c r="AN89" s="145"/>
      <c r="AO89" s="145"/>
      <c r="AP89" s="145"/>
      <c r="AQ89" s="145"/>
      <c r="AR89" s="145"/>
      <c r="AS89" s="145"/>
      <c r="AT89" s="145"/>
      <c r="AU89" s="145"/>
      <c r="AV89" s="145"/>
    </row>
    <row r="90" spans="2:48" ht="29.5" thickBot="1" x14ac:dyDescent="0.4">
      <c r="B90" s="2" t="s">
        <v>62</v>
      </c>
      <c r="C90" s="116">
        <v>15</v>
      </c>
      <c r="D90" s="117" t="s">
        <v>14</v>
      </c>
      <c r="E90" s="117" t="s">
        <v>146</v>
      </c>
      <c r="F90" s="117" t="s">
        <v>13</v>
      </c>
      <c r="G90" s="117" t="s">
        <v>13</v>
      </c>
      <c r="H90" s="117" t="s">
        <v>16</v>
      </c>
      <c r="I90" s="117" t="s">
        <v>14</v>
      </c>
      <c r="J90" s="117" t="s">
        <v>19</v>
      </c>
      <c r="K90" s="117" t="s">
        <v>14</v>
      </c>
      <c r="L90" s="117" t="s">
        <v>19</v>
      </c>
      <c r="M90" s="117" t="s">
        <v>14</v>
      </c>
      <c r="N90" s="117" t="s">
        <v>19</v>
      </c>
      <c r="O90" s="117" t="s">
        <v>14</v>
      </c>
      <c r="P90" s="117" t="s">
        <v>17</v>
      </c>
      <c r="Q90" s="117" t="s">
        <v>14</v>
      </c>
      <c r="R90" s="117" t="s">
        <v>19</v>
      </c>
      <c r="S90" s="117" t="s">
        <v>14</v>
      </c>
      <c r="T90" s="117" t="s">
        <v>19</v>
      </c>
      <c r="U90" s="117" t="s">
        <v>14</v>
      </c>
      <c r="V90" s="117" t="s">
        <v>19</v>
      </c>
      <c r="W90" s="117" t="s">
        <v>14</v>
      </c>
      <c r="X90" s="119" t="s">
        <v>181</v>
      </c>
      <c r="Y90" s="14"/>
      <c r="Z90" s="6"/>
      <c r="AB90" s="145"/>
      <c r="AC90" s="145"/>
      <c r="AD90" s="145"/>
      <c r="AE90" s="145"/>
      <c r="AF90" s="145"/>
      <c r="AG90" s="145"/>
      <c r="AH90" s="145"/>
      <c r="AI90" s="145"/>
      <c r="AJ90" s="145"/>
      <c r="AK90" s="145"/>
      <c r="AL90" s="145"/>
      <c r="AM90" s="145"/>
      <c r="AN90" s="145"/>
      <c r="AO90" s="145"/>
      <c r="AP90" s="145"/>
      <c r="AQ90" s="145"/>
      <c r="AR90" s="145"/>
      <c r="AS90" s="145"/>
      <c r="AT90" s="145"/>
      <c r="AU90" s="145"/>
      <c r="AV90" s="145"/>
    </row>
    <row r="91" spans="2:48" ht="15" hidden="1" thickBot="1" x14ac:dyDescent="0.4">
      <c r="B91" s="2" t="s">
        <v>92</v>
      </c>
      <c r="C91" s="116">
        <v>190</v>
      </c>
      <c r="D91" s="117" t="s">
        <v>14</v>
      </c>
      <c r="E91" s="117" t="s">
        <v>132</v>
      </c>
      <c r="F91" s="117" t="s">
        <v>13</v>
      </c>
      <c r="G91" s="117" t="s">
        <v>13</v>
      </c>
      <c r="H91" s="117" t="s">
        <v>16</v>
      </c>
      <c r="I91" s="117" t="s">
        <v>13</v>
      </c>
      <c r="J91" s="117" t="s">
        <v>152</v>
      </c>
      <c r="K91" s="117" t="s">
        <v>13</v>
      </c>
      <c r="L91" s="117" t="s">
        <v>152</v>
      </c>
      <c r="M91" s="117" t="s">
        <v>13</v>
      </c>
      <c r="N91" s="117" t="s">
        <v>15</v>
      </c>
      <c r="O91" s="117" t="s">
        <v>14</v>
      </c>
      <c r="P91" s="117" t="s">
        <v>152</v>
      </c>
      <c r="Q91" s="117" t="s">
        <v>13</v>
      </c>
      <c r="R91" s="117" t="s">
        <v>15</v>
      </c>
      <c r="S91" s="117" t="s">
        <v>13</v>
      </c>
      <c r="T91" s="117" t="s">
        <v>153</v>
      </c>
      <c r="U91" s="117" t="s">
        <v>13</v>
      </c>
      <c r="V91" s="117" t="s">
        <v>15</v>
      </c>
      <c r="W91" s="117" t="s">
        <v>14</v>
      </c>
      <c r="X91" s="119" t="s">
        <v>283</v>
      </c>
      <c r="Y91" s="14"/>
      <c r="Z91" s="6"/>
      <c r="AB91" s="145"/>
      <c r="AC91" s="145"/>
      <c r="AD91" s="145"/>
      <c r="AE91" s="145"/>
      <c r="AF91" s="145"/>
      <c r="AG91" s="145"/>
      <c r="AH91" s="145"/>
      <c r="AI91" s="145"/>
      <c r="AJ91" s="145"/>
      <c r="AK91" s="145"/>
      <c r="AL91" s="145"/>
      <c r="AM91" s="145"/>
      <c r="AN91" s="145"/>
      <c r="AO91" s="145"/>
      <c r="AP91" s="145"/>
      <c r="AQ91" s="145"/>
      <c r="AR91" s="145"/>
      <c r="AS91" s="145"/>
      <c r="AT91" s="145"/>
      <c r="AU91" s="145"/>
      <c r="AV91" s="145"/>
    </row>
    <row r="92" spans="2:48" ht="15" thickBot="1" x14ac:dyDescent="0.4">
      <c r="B92" s="2" t="s">
        <v>92</v>
      </c>
      <c r="C92" s="116">
        <v>56</v>
      </c>
      <c r="D92" s="117" t="s">
        <v>14</v>
      </c>
      <c r="E92" s="117" t="s">
        <v>146</v>
      </c>
      <c r="F92" s="117" t="s">
        <v>13</v>
      </c>
      <c r="G92" s="117" t="s">
        <v>13</v>
      </c>
      <c r="H92" s="117" t="s">
        <v>16</v>
      </c>
      <c r="I92" s="117" t="s">
        <v>13</v>
      </c>
      <c r="J92" s="117" t="s">
        <v>152</v>
      </c>
      <c r="K92" s="117" t="s">
        <v>14</v>
      </c>
      <c r="L92" s="117" t="s">
        <v>19</v>
      </c>
      <c r="M92" s="117" t="s">
        <v>14</v>
      </c>
      <c r="N92" s="117" t="s">
        <v>19</v>
      </c>
      <c r="O92" s="117" t="s">
        <v>14</v>
      </c>
      <c r="P92" s="117" t="s">
        <v>19</v>
      </c>
      <c r="Q92" s="117" t="s">
        <v>14</v>
      </c>
      <c r="R92" s="117" t="s">
        <v>19</v>
      </c>
      <c r="S92" s="117" t="s">
        <v>14</v>
      </c>
      <c r="T92" s="117" t="s">
        <v>19</v>
      </c>
      <c r="U92" s="117" t="s">
        <v>14</v>
      </c>
      <c r="V92" s="117" t="s">
        <v>19</v>
      </c>
      <c r="W92" s="117" t="s">
        <v>14</v>
      </c>
      <c r="X92" s="123" t="s">
        <v>157</v>
      </c>
      <c r="Y92" s="14"/>
      <c r="Z92" s="6"/>
      <c r="AB92" s="145"/>
      <c r="AC92" s="145"/>
      <c r="AD92" s="145"/>
      <c r="AE92" s="145"/>
      <c r="AF92" s="145"/>
      <c r="AG92" s="145"/>
      <c r="AH92" s="145"/>
      <c r="AI92" s="145"/>
      <c r="AJ92" s="145"/>
      <c r="AK92" s="145"/>
      <c r="AL92" s="145"/>
      <c r="AM92" s="145"/>
      <c r="AN92" s="145"/>
      <c r="AO92" s="145"/>
      <c r="AP92" s="145"/>
      <c r="AQ92" s="145"/>
      <c r="AR92" s="145"/>
      <c r="AS92" s="145"/>
      <c r="AT92" s="145"/>
      <c r="AU92" s="145"/>
      <c r="AV92" s="145"/>
    </row>
    <row r="93" spans="2:48" ht="29.5" hidden="1" thickBot="1" x14ac:dyDescent="0.4">
      <c r="B93" s="2" t="s">
        <v>92</v>
      </c>
      <c r="C93" s="116">
        <v>385</v>
      </c>
      <c r="D93" s="117" t="s">
        <v>14</v>
      </c>
      <c r="E93" s="117" t="s">
        <v>151</v>
      </c>
      <c r="F93" s="117" t="s">
        <v>13</v>
      </c>
      <c r="G93" s="117" t="s">
        <v>13</v>
      </c>
      <c r="H93" s="117" t="s">
        <v>16</v>
      </c>
      <c r="I93" s="117" t="s">
        <v>13</v>
      </c>
      <c r="J93" s="117" t="s">
        <v>152</v>
      </c>
      <c r="K93" s="117" t="s">
        <v>13</v>
      </c>
      <c r="L93" s="117" t="s">
        <v>17</v>
      </c>
      <c r="M93" s="117" t="s">
        <v>14</v>
      </c>
      <c r="N93" s="117" t="s">
        <v>19</v>
      </c>
      <c r="O93" s="117" t="s">
        <v>13</v>
      </c>
      <c r="P93" s="117" t="s">
        <v>152</v>
      </c>
      <c r="Q93" s="117" t="s">
        <v>13</v>
      </c>
      <c r="R93" s="117" t="s">
        <v>15</v>
      </c>
      <c r="S93" s="117" t="s">
        <v>13</v>
      </c>
      <c r="T93" s="117" t="s">
        <v>17</v>
      </c>
      <c r="U93" s="117" t="s">
        <v>14</v>
      </c>
      <c r="V93" s="117" t="s">
        <v>19</v>
      </c>
      <c r="W93" s="117" t="s">
        <v>14</v>
      </c>
      <c r="X93" s="119" t="s">
        <v>183</v>
      </c>
      <c r="Y93" s="14"/>
      <c r="Z93" s="6"/>
      <c r="AB93" s="145"/>
      <c r="AC93" s="145"/>
      <c r="AD93" s="145"/>
      <c r="AE93" s="145"/>
      <c r="AF93" s="145"/>
      <c r="AG93" s="145"/>
      <c r="AH93" s="145"/>
      <c r="AI93" s="145"/>
      <c r="AJ93" s="145"/>
      <c r="AK93" s="145"/>
      <c r="AL93" s="145"/>
      <c r="AM93" s="145"/>
      <c r="AN93" s="145"/>
      <c r="AO93" s="145"/>
      <c r="AP93" s="145"/>
      <c r="AQ93" s="145"/>
      <c r="AR93" s="145"/>
      <c r="AS93" s="145"/>
      <c r="AT93" s="145"/>
      <c r="AU93" s="145"/>
      <c r="AV93" s="145"/>
    </row>
    <row r="94" spans="2:48" ht="15" thickBot="1" x14ac:dyDescent="0.4">
      <c r="B94" s="2" t="s">
        <v>119</v>
      </c>
      <c r="C94" s="116">
        <v>58</v>
      </c>
      <c r="D94" s="117" t="s">
        <v>14</v>
      </c>
      <c r="E94" s="117" t="s">
        <v>146</v>
      </c>
      <c r="F94" s="117" t="s">
        <v>13</v>
      </c>
      <c r="G94" s="117" t="s">
        <v>13</v>
      </c>
      <c r="H94" s="117" t="s">
        <v>16</v>
      </c>
      <c r="I94" s="117" t="s">
        <v>14</v>
      </c>
      <c r="J94" s="117" t="s">
        <v>19</v>
      </c>
      <c r="K94" s="117" t="s">
        <v>14</v>
      </c>
      <c r="L94" s="117" t="s">
        <v>19</v>
      </c>
      <c r="M94" s="117" t="s">
        <v>14</v>
      </c>
      <c r="N94" s="117" t="s">
        <v>19</v>
      </c>
      <c r="O94" s="117" t="s">
        <v>14</v>
      </c>
      <c r="P94" s="117" t="s">
        <v>17</v>
      </c>
      <c r="Q94" s="117" t="s">
        <v>14</v>
      </c>
      <c r="R94" s="117" t="s">
        <v>19</v>
      </c>
      <c r="S94" s="117" t="s">
        <v>13</v>
      </c>
      <c r="T94" s="117" t="s">
        <v>15</v>
      </c>
      <c r="U94" s="117" t="s">
        <v>14</v>
      </c>
      <c r="V94" s="117" t="s">
        <v>19</v>
      </c>
      <c r="W94" s="117" t="s">
        <v>14</v>
      </c>
      <c r="X94" s="123" t="s">
        <v>157</v>
      </c>
      <c r="Y94" s="14"/>
      <c r="Z94" s="6"/>
      <c r="AB94" s="145"/>
      <c r="AC94" s="145"/>
      <c r="AD94" s="145"/>
      <c r="AE94" s="145"/>
      <c r="AF94" s="145"/>
      <c r="AG94" s="145"/>
      <c r="AH94" s="145"/>
      <c r="AI94" s="145"/>
      <c r="AJ94" s="145"/>
      <c r="AK94" s="145"/>
      <c r="AL94" s="145"/>
      <c r="AM94" s="145"/>
      <c r="AN94" s="145"/>
      <c r="AO94" s="145"/>
      <c r="AP94" s="145"/>
      <c r="AQ94" s="145"/>
      <c r="AR94" s="145"/>
      <c r="AS94" s="145"/>
      <c r="AT94" s="145"/>
      <c r="AU94" s="145"/>
      <c r="AV94" s="145"/>
    </row>
    <row r="95" spans="2:48" ht="15" hidden="1" thickBot="1" x14ac:dyDescent="0.4">
      <c r="B95" s="2" t="s">
        <v>184</v>
      </c>
      <c r="C95" s="116">
        <v>119</v>
      </c>
      <c r="D95" s="117" t="s">
        <v>14</v>
      </c>
      <c r="E95" s="117" t="s">
        <v>132</v>
      </c>
      <c r="F95" s="117" t="s">
        <v>13</v>
      </c>
      <c r="G95" s="117" t="s">
        <v>13</v>
      </c>
      <c r="H95" s="117" t="s">
        <v>16</v>
      </c>
      <c r="I95" s="117" t="s">
        <v>13</v>
      </c>
      <c r="J95" s="117" t="s">
        <v>152</v>
      </c>
      <c r="K95" s="117" t="s">
        <v>13</v>
      </c>
      <c r="L95" s="117" t="s">
        <v>152</v>
      </c>
      <c r="M95" s="117" t="s">
        <v>13</v>
      </c>
      <c r="N95" s="117" t="s">
        <v>15</v>
      </c>
      <c r="O95" s="117" t="s">
        <v>14</v>
      </c>
      <c r="P95" s="117" t="s">
        <v>19</v>
      </c>
      <c r="Q95" s="117" t="s">
        <v>13</v>
      </c>
      <c r="R95" s="117" t="s">
        <v>15</v>
      </c>
      <c r="S95" s="117" t="s">
        <v>13</v>
      </c>
      <c r="T95" s="117" t="s">
        <v>153</v>
      </c>
      <c r="U95" s="117" t="s">
        <v>13</v>
      </c>
      <c r="V95" s="117" t="s">
        <v>15</v>
      </c>
      <c r="W95" s="117" t="s">
        <v>14</v>
      </c>
      <c r="X95" s="119" t="s">
        <v>157</v>
      </c>
      <c r="Y95" s="14"/>
      <c r="Z95" s="6"/>
    </row>
    <row r="96" spans="2:48" ht="15" hidden="1" thickBot="1" x14ac:dyDescent="0.4">
      <c r="B96" s="2" t="s">
        <v>93</v>
      </c>
      <c r="C96" s="116">
        <v>23</v>
      </c>
      <c r="D96" s="117" t="s">
        <v>14</v>
      </c>
      <c r="E96" s="117" t="s">
        <v>132</v>
      </c>
      <c r="F96" s="117" t="s">
        <v>13</v>
      </c>
      <c r="G96" s="117" t="s">
        <v>13</v>
      </c>
      <c r="H96" s="117" t="s">
        <v>16</v>
      </c>
      <c r="I96" s="117" t="s">
        <v>14</v>
      </c>
      <c r="J96" s="117" t="s">
        <v>19</v>
      </c>
      <c r="K96" s="117" t="s">
        <v>14</v>
      </c>
      <c r="L96" s="117" t="s">
        <v>19</v>
      </c>
      <c r="M96" s="117" t="s">
        <v>14</v>
      </c>
      <c r="N96" s="117" t="s">
        <v>19</v>
      </c>
      <c r="O96" s="117" t="s">
        <v>14</v>
      </c>
      <c r="P96" s="117" t="s">
        <v>19</v>
      </c>
      <c r="Q96" s="117" t="s">
        <v>14</v>
      </c>
      <c r="R96" s="117" t="s">
        <v>19</v>
      </c>
      <c r="S96" s="117" t="s">
        <v>13</v>
      </c>
      <c r="T96" s="117" t="s">
        <v>17</v>
      </c>
      <c r="U96" s="117" t="s">
        <v>14</v>
      </c>
      <c r="V96" s="117" t="s">
        <v>19</v>
      </c>
      <c r="W96" s="117" t="s">
        <v>14</v>
      </c>
      <c r="X96" s="123" t="s">
        <v>185</v>
      </c>
      <c r="Y96" s="6"/>
      <c r="Z96" s="6"/>
    </row>
    <row r="97" spans="2:26" ht="15" hidden="1" thickBot="1" x14ac:dyDescent="0.4">
      <c r="B97" s="2" t="s">
        <v>93</v>
      </c>
      <c r="C97" s="116">
        <v>156</v>
      </c>
      <c r="D97" s="117" t="s">
        <v>14</v>
      </c>
      <c r="E97" s="117" t="s">
        <v>151</v>
      </c>
      <c r="F97" s="117" t="s">
        <v>13</v>
      </c>
      <c r="G97" s="117" t="s">
        <v>13</v>
      </c>
      <c r="H97" s="117" t="s">
        <v>16</v>
      </c>
      <c r="I97" s="117" t="s">
        <v>14</v>
      </c>
      <c r="J97" s="117" t="s">
        <v>19</v>
      </c>
      <c r="K97" s="117" t="s">
        <v>14</v>
      </c>
      <c r="L97" s="117" t="s">
        <v>19</v>
      </c>
      <c r="M97" s="117" t="s">
        <v>14</v>
      </c>
      <c r="N97" s="117" t="s">
        <v>16</v>
      </c>
      <c r="O97" s="117" t="s">
        <v>14</v>
      </c>
      <c r="P97" s="117" t="s">
        <v>19</v>
      </c>
      <c r="Q97" s="117" t="s">
        <v>14</v>
      </c>
      <c r="R97" s="117" t="s">
        <v>19</v>
      </c>
      <c r="S97" s="117" t="s">
        <v>13</v>
      </c>
      <c r="T97" s="117" t="s">
        <v>17</v>
      </c>
      <c r="U97" s="117" t="s">
        <v>14</v>
      </c>
      <c r="V97" s="117" t="s">
        <v>19</v>
      </c>
      <c r="W97" s="117" t="s">
        <v>14</v>
      </c>
      <c r="X97" s="123" t="s">
        <v>186</v>
      </c>
      <c r="Y97" s="6"/>
      <c r="Z97" s="6"/>
    </row>
    <row r="98" spans="2:26" ht="29.5" thickBot="1" x14ac:dyDescent="0.4">
      <c r="B98" s="2" t="s">
        <v>93</v>
      </c>
      <c r="C98" s="116">
        <v>3</v>
      </c>
      <c r="D98" s="117" t="s">
        <v>135</v>
      </c>
      <c r="E98" s="117" t="s">
        <v>146</v>
      </c>
      <c r="F98" s="117" t="s">
        <v>13</v>
      </c>
      <c r="G98" s="117" t="s">
        <v>14</v>
      </c>
      <c r="H98" s="117" t="s">
        <v>16</v>
      </c>
      <c r="I98" s="117" t="s">
        <v>14</v>
      </c>
      <c r="J98" s="117" t="s">
        <v>19</v>
      </c>
      <c r="K98" s="117" t="s">
        <v>14</v>
      </c>
      <c r="L98" s="117" t="s">
        <v>19</v>
      </c>
      <c r="M98" s="117" t="s">
        <v>14</v>
      </c>
      <c r="N98" s="117" t="s">
        <v>19</v>
      </c>
      <c r="O98" s="117" t="s">
        <v>14</v>
      </c>
      <c r="P98" s="117" t="s">
        <v>19</v>
      </c>
      <c r="Q98" s="117" t="s">
        <v>14</v>
      </c>
      <c r="R98" s="117" t="s">
        <v>19</v>
      </c>
      <c r="S98" s="117" t="s">
        <v>14</v>
      </c>
      <c r="T98" s="117" t="s">
        <v>19</v>
      </c>
      <c r="U98" s="117" t="s">
        <v>14</v>
      </c>
      <c r="V98" s="117" t="s">
        <v>19</v>
      </c>
      <c r="W98" s="117" t="s">
        <v>14</v>
      </c>
      <c r="X98" s="119" t="s">
        <v>187</v>
      </c>
      <c r="Y98" s="6"/>
      <c r="Z98" s="6"/>
    </row>
    <row r="99" spans="2:26" ht="15" hidden="1" thickBot="1" x14ac:dyDescent="0.4">
      <c r="B99" s="2" t="s">
        <v>64</v>
      </c>
      <c r="C99" s="116">
        <v>29</v>
      </c>
      <c r="D99" s="117" t="s">
        <v>14</v>
      </c>
      <c r="E99" s="117" t="s">
        <v>132</v>
      </c>
      <c r="F99" s="117" t="s">
        <v>13</v>
      </c>
      <c r="G99" s="117" t="s">
        <v>13</v>
      </c>
      <c r="H99" s="117" t="s">
        <v>16</v>
      </c>
      <c r="I99" s="117" t="s">
        <v>13</v>
      </c>
      <c r="J99" s="117" t="s">
        <v>152</v>
      </c>
      <c r="K99" s="117" t="s">
        <v>13</v>
      </c>
      <c r="L99" s="117" t="s">
        <v>152</v>
      </c>
      <c r="M99" s="117" t="s">
        <v>14</v>
      </c>
      <c r="N99" s="117" t="s">
        <v>19</v>
      </c>
      <c r="O99" s="117" t="s">
        <v>14</v>
      </c>
      <c r="P99" s="117" t="s">
        <v>19</v>
      </c>
      <c r="Q99" s="117" t="s">
        <v>14</v>
      </c>
      <c r="R99" s="117" t="s">
        <v>19</v>
      </c>
      <c r="S99" s="117" t="s">
        <v>14</v>
      </c>
      <c r="T99" s="117" t="s">
        <v>19</v>
      </c>
      <c r="U99" s="117" t="s">
        <v>14</v>
      </c>
      <c r="V99" s="117" t="s">
        <v>19</v>
      </c>
      <c r="W99" s="117" t="s">
        <v>14</v>
      </c>
      <c r="X99" s="123" t="s">
        <v>157</v>
      </c>
      <c r="Y99" s="6"/>
      <c r="Z99" s="6"/>
    </row>
    <row r="100" spans="2:26" ht="44" hidden="1" thickBot="1" x14ac:dyDescent="0.4">
      <c r="B100" s="2" t="s">
        <v>64</v>
      </c>
      <c r="C100" s="116">
        <f>877+536+952</f>
        <v>2365</v>
      </c>
      <c r="D100" s="117" t="s">
        <v>14</v>
      </c>
      <c r="E100" s="117" t="s">
        <v>151</v>
      </c>
      <c r="F100" s="117" t="s">
        <v>13</v>
      </c>
      <c r="G100" s="117" t="s">
        <v>13</v>
      </c>
      <c r="H100" s="117" t="s">
        <v>16</v>
      </c>
      <c r="I100" s="117" t="s">
        <v>13</v>
      </c>
      <c r="J100" s="117" t="s">
        <v>152</v>
      </c>
      <c r="K100" s="117" t="s">
        <v>13</v>
      </c>
      <c r="L100" s="117" t="s">
        <v>152</v>
      </c>
      <c r="M100" s="117" t="s">
        <v>13</v>
      </c>
      <c r="N100" s="117" t="s">
        <v>15</v>
      </c>
      <c r="O100" s="117" t="s">
        <v>13</v>
      </c>
      <c r="P100" s="117" t="s">
        <v>152</v>
      </c>
      <c r="Q100" s="117" t="s">
        <v>13</v>
      </c>
      <c r="R100" s="117" t="s">
        <v>15</v>
      </c>
      <c r="S100" s="117" t="s">
        <v>13</v>
      </c>
      <c r="T100" s="117" t="s">
        <v>153</v>
      </c>
      <c r="U100" s="117" t="s">
        <v>13</v>
      </c>
      <c r="V100" s="117" t="s">
        <v>15</v>
      </c>
      <c r="W100" s="117" t="s">
        <v>13</v>
      </c>
      <c r="X100" s="119" t="s">
        <v>284</v>
      </c>
      <c r="Y100" s="14"/>
      <c r="Z100" s="6"/>
    </row>
    <row r="101" spans="2:26" ht="15" thickBot="1" x14ac:dyDescent="0.4">
      <c r="B101" s="2" t="s">
        <v>64</v>
      </c>
      <c r="C101" s="116">
        <v>48</v>
      </c>
      <c r="D101" s="117" t="s">
        <v>14</v>
      </c>
      <c r="E101" s="117" t="s">
        <v>146</v>
      </c>
      <c r="F101" s="117" t="s">
        <v>13</v>
      </c>
      <c r="G101" s="117" t="s">
        <v>14</v>
      </c>
      <c r="H101" s="117" t="s">
        <v>16</v>
      </c>
      <c r="I101" s="117" t="s">
        <v>14</v>
      </c>
      <c r="J101" s="117" t="s">
        <v>19</v>
      </c>
      <c r="K101" s="117" t="s">
        <v>14</v>
      </c>
      <c r="L101" s="117" t="s">
        <v>19</v>
      </c>
      <c r="M101" s="117" t="s">
        <v>14</v>
      </c>
      <c r="N101" s="117" t="s">
        <v>19</v>
      </c>
      <c r="O101" s="117" t="s">
        <v>14</v>
      </c>
      <c r="P101" s="117" t="s">
        <v>19</v>
      </c>
      <c r="Q101" s="117" t="s">
        <v>14</v>
      </c>
      <c r="R101" s="117" t="s">
        <v>19</v>
      </c>
      <c r="S101" s="117" t="s">
        <v>14</v>
      </c>
      <c r="T101" s="117" t="s">
        <v>19</v>
      </c>
      <c r="U101" s="117" t="s">
        <v>14</v>
      </c>
      <c r="V101" s="117" t="s">
        <v>19</v>
      </c>
      <c r="W101" s="117" t="s">
        <v>14</v>
      </c>
      <c r="X101" s="123" t="s">
        <v>157</v>
      </c>
      <c r="Y101" s="6"/>
      <c r="Z101" s="6"/>
    </row>
    <row r="102" spans="2:26" ht="15" hidden="1" thickBot="1" x14ac:dyDescent="0.4">
      <c r="B102" s="2" t="s">
        <v>43</v>
      </c>
      <c r="C102" s="116">
        <v>204</v>
      </c>
      <c r="D102" s="117" t="s">
        <v>14</v>
      </c>
      <c r="E102" s="117" t="s">
        <v>132</v>
      </c>
      <c r="F102" s="117" t="s">
        <v>13</v>
      </c>
      <c r="G102" s="117" t="s">
        <v>13</v>
      </c>
      <c r="H102" s="117" t="s">
        <v>16</v>
      </c>
      <c r="I102" s="117" t="s">
        <v>13</v>
      </c>
      <c r="J102" s="117" t="s">
        <v>152</v>
      </c>
      <c r="K102" s="117" t="s">
        <v>13</v>
      </c>
      <c r="L102" s="117" t="s">
        <v>152</v>
      </c>
      <c r="M102" s="117" t="s">
        <v>13</v>
      </c>
      <c r="N102" s="117" t="s">
        <v>153</v>
      </c>
      <c r="O102" s="117" t="s">
        <v>14</v>
      </c>
      <c r="P102" s="117" t="s">
        <v>19</v>
      </c>
      <c r="Q102" s="117" t="s">
        <v>13</v>
      </c>
      <c r="R102" s="117" t="s">
        <v>17</v>
      </c>
      <c r="S102" s="117" t="s">
        <v>13</v>
      </c>
      <c r="T102" s="117" t="s">
        <v>17</v>
      </c>
      <c r="U102" s="117" t="s">
        <v>14</v>
      </c>
      <c r="V102" s="117" t="s">
        <v>19</v>
      </c>
      <c r="W102" s="117" t="s">
        <v>14</v>
      </c>
      <c r="X102" s="123" t="s">
        <v>188</v>
      </c>
      <c r="Y102" s="6"/>
      <c r="Z102" s="6"/>
    </row>
    <row r="103" spans="2:26" ht="15" thickBot="1" x14ac:dyDescent="0.4">
      <c r="B103" s="2" t="s">
        <v>43</v>
      </c>
      <c r="C103" s="116">
        <v>100</v>
      </c>
      <c r="D103" s="117" t="s">
        <v>14</v>
      </c>
      <c r="E103" s="117" t="s">
        <v>146</v>
      </c>
      <c r="F103" s="117" t="s">
        <v>13</v>
      </c>
      <c r="G103" s="117" t="s">
        <v>14</v>
      </c>
      <c r="H103" s="117" t="s">
        <v>16</v>
      </c>
      <c r="I103" s="117" t="s">
        <v>14</v>
      </c>
      <c r="J103" s="117" t="s">
        <v>16</v>
      </c>
      <c r="K103" s="117" t="s">
        <v>14</v>
      </c>
      <c r="L103" s="117" t="s">
        <v>19</v>
      </c>
      <c r="M103" s="117" t="s">
        <v>14</v>
      </c>
      <c r="N103" s="117" t="s">
        <v>19</v>
      </c>
      <c r="O103" s="117" t="s">
        <v>14</v>
      </c>
      <c r="P103" s="117" t="s">
        <v>19</v>
      </c>
      <c r="Q103" s="117" t="s">
        <v>14</v>
      </c>
      <c r="R103" s="117" t="s">
        <v>19</v>
      </c>
      <c r="S103" s="117" t="s">
        <v>14</v>
      </c>
      <c r="T103" s="117" t="s">
        <v>19</v>
      </c>
      <c r="U103" s="117" t="s">
        <v>14</v>
      </c>
      <c r="V103" s="117" t="s">
        <v>19</v>
      </c>
      <c r="W103" s="117" t="s">
        <v>14</v>
      </c>
      <c r="X103" s="119" t="s">
        <v>157</v>
      </c>
      <c r="Y103" s="14"/>
      <c r="Z103" s="6"/>
    </row>
    <row r="104" spans="2:26" ht="15" hidden="1" thickBot="1" x14ac:dyDescent="0.4">
      <c r="B104" s="2" t="s">
        <v>79</v>
      </c>
      <c r="C104" s="116">
        <v>344</v>
      </c>
      <c r="D104" s="117" t="s">
        <v>14</v>
      </c>
      <c r="E104" s="117" t="s">
        <v>132</v>
      </c>
      <c r="F104" s="117" t="s">
        <v>13</v>
      </c>
      <c r="G104" s="117" t="s">
        <v>13</v>
      </c>
      <c r="H104" s="117" t="s">
        <v>16</v>
      </c>
      <c r="I104" s="117" t="s">
        <v>13</v>
      </c>
      <c r="J104" s="117" t="s">
        <v>152</v>
      </c>
      <c r="K104" s="117" t="s">
        <v>13</v>
      </c>
      <c r="L104" s="117" t="s">
        <v>16</v>
      </c>
      <c r="M104" s="117" t="s">
        <v>13</v>
      </c>
      <c r="N104" s="117" t="s">
        <v>15</v>
      </c>
      <c r="O104" s="117" t="s">
        <v>14</v>
      </c>
      <c r="P104" s="117" t="s">
        <v>19</v>
      </c>
      <c r="Q104" s="117" t="s">
        <v>13</v>
      </c>
      <c r="R104" s="117" t="s">
        <v>15</v>
      </c>
      <c r="S104" s="117" t="s">
        <v>13</v>
      </c>
      <c r="T104" s="117" t="s">
        <v>17</v>
      </c>
      <c r="U104" s="117" t="s">
        <v>14</v>
      </c>
      <c r="V104" s="117" t="s">
        <v>19</v>
      </c>
      <c r="W104" s="117" t="s">
        <v>14</v>
      </c>
      <c r="X104" s="123" t="s">
        <v>188</v>
      </c>
      <c r="Y104" s="6"/>
      <c r="Z104" s="6"/>
    </row>
    <row r="105" spans="2:26" ht="15" thickBot="1" x14ac:dyDescent="0.4">
      <c r="B105" s="2" t="s">
        <v>79</v>
      </c>
      <c r="C105" s="116">
        <v>186</v>
      </c>
      <c r="D105" s="117" t="s">
        <v>14</v>
      </c>
      <c r="E105" s="117" t="s">
        <v>146</v>
      </c>
      <c r="F105" s="117" t="s">
        <v>13</v>
      </c>
      <c r="G105" s="117" t="s">
        <v>13</v>
      </c>
      <c r="H105" s="117" t="s">
        <v>16</v>
      </c>
      <c r="I105" s="117" t="s">
        <v>14</v>
      </c>
      <c r="J105" s="117" t="s">
        <v>19</v>
      </c>
      <c r="K105" s="117" t="s">
        <v>14</v>
      </c>
      <c r="L105" s="117" t="s">
        <v>19</v>
      </c>
      <c r="M105" s="117" t="s">
        <v>14</v>
      </c>
      <c r="N105" s="117" t="s">
        <v>19</v>
      </c>
      <c r="O105" s="117" t="s">
        <v>14</v>
      </c>
      <c r="P105" s="117" t="s">
        <v>19</v>
      </c>
      <c r="Q105" s="117" t="s">
        <v>14</v>
      </c>
      <c r="R105" s="117" t="s">
        <v>19</v>
      </c>
      <c r="S105" s="117" t="s">
        <v>14</v>
      </c>
      <c r="T105" s="117" t="s">
        <v>19</v>
      </c>
      <c r="U105" s="117" t="s">
        <v>14</v>
      </c>
      <c r="V105" s="117" t="s">
        <v>19</v>
      </c>
      <c r="W105" s="117" t="s">
        <v>14</v>
      </c>
      <c r="X105" s="119" t="s">
        <v>157</v>
      </c>
      <c r="Y105" s="14"/>
      <c r="Z105" s="6"/>
    </row>
    <row r="106" spans="2:26" ht="15" hidden="1" thickBot="1" x14ac:dyDescent="0.4">
      <c r="B106" s="2" t="s">
        <v>115</v>
      </c>
      <c r="C106" s="116">
        <f>6+9+6+10+1+7+2+32</f>
        <v>73</v>
      </c>
      <c r="D106" s="117" t="s">
        <v>14</v>
      </c>
      <c r="E106" s="117" t="s">
        <v>132</v>
      </c>
      <c r="F106" s="117" t="s">
        <v>13</v>
      </c>
      <c r="G106" s="117" t="s">
        <v>13</v>
      </c>
      <c r="H106" s="117" t="s">
        <v>16</v>
      </c>
      <c r="I106" s="117" t="s">
        <v>13</v>
      </c>
      <c r="J106" s="117" t="s">
        <v>152</v>
      </c>
      <c r="K106" s="117" t="s">
        <v>13</v>
      </c>
      <c r="L106" s="117" t="s">
        <v>152</v>
      </c>
      <c r="M106" s="117" t="s">
        <v>14</v>
      </c>
      <c r="N106" s="117" t="s">
        <v>19</v>
      </c>
      <c r="O106" s="117" t="s">
        <v>14</v>
      </c>
      <c r="P106" s="117" t="s">
        <v>19</v>
      </c>
      <c r="Q106" s="117" t="s">
        <v>13</v>
      </c>
      <c r="R106" s="117" t="s">
        <v>15</v>
      </c>
      <c r="S106" s="117" t="s">
        <v>13</v>
      </c>
      <c r="T106" s="117" t="s">
        <v>153</v>
      </c>
      <c r="U106" s="117" t="s">
        <v>14</v>
      </c>
      <c r="V106" s="117" t="s">
        <v>19</v>
      </c>
      <c r="W106" s="117" t="s">
        <v>14</v>
      </c>
      <c r="X106" s="123" t="s">
        <v>157</v>
      </c>
      <c r="Y106" s="6"/>
      <c r="Z106" s="6"/>
    </row>
    <row r="107" spans="2:26" ht="29.5" hidden="1" thickBot="1" x14ac:dyDescent="0.4">
      <c r="B107" s="2" t="s">
        <v>115</v>
      </c>
      <c r="C107" s="116">
        <f>1+1+6+6+14+2+7+23+1+2+1+6+2</f>
        <v>72</v>
      </c>
      <c r="D107" s="117" t="s">
        <v>14</v>
      </c>
      <c r="E107" s="117" t="s">
        <v>151</v>
      </c>
      <c r="F107" s="117" t="s">
        <v>13</v>
      </c>
      <c r="G107" s="117" t="s">
        <v>13</v>
      </c>
      <c r="H107" s="117" t="s">
        <v>16</v>
      </c>
      <c r="I107" s="117" t="s">
        <v>13</v>
      </c>
      <c r="J107" s="117" t="s">
        <v>152</v>
      </c>
      <c r="K107" s="117" t="s">
        <v>13</v>
      </c>
      <c r="L107" s="117" t="s">
        <v>152</v>
      </c>
      <c r="M107" s="117" t="s">
        <v>14</v>
      </c>
      <c r="N107" s="117" t="s">
        <v>19</v>
      </c>
      <c r="O107" s="117" t="s">
        <v>14</v>
      </c>
      <c r="P107" s="117" t="s">
        <v>19</v>
      </c>
      <c r="Q107" s="117" t="s">
        <v>13</v>
      </c>
      <c r="R107" s="117" t="s">
        <v>15</v>
      </c>
      <c r="S107" s="117" t="s">
        <v>13</v>
      </c>
      <c r="T107" s="117" t="s">
        <v>153</v>
      </c>
      <c r="U107" s="117" t="s">
        <v>13</v>
      </c>
      <c r="V107" s="117" t="s">
        <v>153</v>
      </c>
      <c r="W107" s="117" t="s">
        <v>14</v>
      </c>
      <c r="X107" s="119" t="s">
        <v>189</v>
      </c>
      <c r="Y107" s="14"/>
      <c r="Z107" s="6"/>
    </row>
    <row r="108" spans="2:26" ht="15" thickBot="1" x14ac:dyDescent="0.4">
      <c r="B108" s="2" t="s">
        <v>115</v>
      </c>
      <c r="C108" s="116">
        <f>1+1+1+1+10+5</f>
        <v>19</v>
      </c>
      <c r="D108" s="117" t="s">
        <v>14</v>
      </c>
      <c r="E108" s="117" t="s">
        <v>146</v>
      </c>
      <c r="F108" s="117" t="s">
        <v>13</v>
      </c>
      <c r="G108" s="117" t="s">
        <v>13</v>
      </c>
      <c r="H108" s="117" t="s">
        <v>16</v>
      </c>
      <c r="I108" s="117" t="s">
        <v>13</v>
      </c>
      <c r="J108" s="117" t="s">
        <v>16</v>
      </c>
      <c r="K108" s="117" t="s">
        <v>14</v>
      </c>
      <c r="L108" s="117" t="s">
        <v>19</v>
      </c>
      <c r="M108" s="117" t="s">
        <v>14</v>
      </c>
      <c r="N108" s="117" t="s">
        <v>19</v>
      </c>
      <c r="O108" s="117" t="s">
        <v>14</v>
      </c>
      <c r="P108" s="117" t="s">
        <v>19</v>
      </c>
      <c r="Q108" s="117" t="s">
        <v>14</v>
      </c>
      <c r="R108" s="117" t="s">
        <v>19</v>
      </c>
      <c r="S108" s="117" t="s">
        <v>14</v>
      </c>
      <c r="T108" s="117" t="s">
        <v>19</v>
      </c>
      <c r="U108" s="117" t="s">
        <v>14</v>
      </c>
      <c r="V108" s="117" t="s">
        <v>19</v>
      </c>
      <c r="W108" s="117" t="s">
        <v>14</v>
      </c>
      <c r="X108" s="119" t="s">
        <v>157</v>
      </c>
      <c r="Y108" s="14"/>
      <c r="Z108" s="6"/>
    </row>
    <row r="109" spans="2:26" ht="15" hidden="1" thickBot="1" x14ac:dyDescent="0.4">
      <c r="B109" s="2" t="s">
        <v>105</v>
      </c>
      <c r="C109" s="116">
        <v>110</v>
      </c>
      <c r="D109" s="117" t="s">
        <v>14</v>
      </c>
      <c r="E109" s="117" t="s">
        <v>132</v>
      </c>
      <c r="F109" s="117" t="s">
        <v>13</v>
      </c>
      <c r="G109" s="117" t="s">
        <v>13</v>
      </c>
      <c r="H109" s="117" t="s">
        <v>16</v>
      </c>
      <c r="I109" s="117" t="s">
        <v>13</v>
      </c>
      <c r="J109" s="117" t="s">
        <v>152</v>
      </c>
      <c r="K109" s="117" t="s">
        <v>13</v>
      </c>
      <c r="L109" s="117" t="s">
        <v>152</v>
      </c>
      <c r="M109" s="117" t="s">
        <v>14</v>
      </c>
      <c r="N109" s="117" t="s">
        <v>19</v>
      </c>
      <c r="O109" s="117" t="s">
        <v>14</v>
      </c>
      <c r="P109" s="117" t="s">
        <v>19</v>
      </c>
      <c r="Q109" s="117" t="s">
        <v>13</v>
      </c>
      <c r="R109" s="117" t="s">
        <v>15</v>
      </c>
      <c r="S109" s="117" t="s">
        <v>13</v>
      </c>
      <c r="T109" s="117" t="s">
        <v>17</v>
      </c>
      <c r="U109" s="117" t="s">
        <v>14</v>
      </c>
      <c r="V109" s="117" t="s">
        <v>19</v>
      </c>
      <c r="W109" s="117" t="s">
        <v>14</v>
      </c>
      <c r="X109" s="123" t="s">
        <v>157</v>
      </c>
      <c r="Y109" s="6"/>
      <c r="Z109" s="6"/>
    </row>
    <row r="110" spans="2:26" ht="73" hidden="1" thickBot="1" x14ac:dyDescent="0.4">
      <c r="B110" s="2" t="s">
        <v>105</v>
      </c>
      <c r="C110" s="116">
        <f>143+18</f>
        <v>161</v>
      </c>
      <c r="D110" s="117" t="s">
        <v>14</v>
      </c>
      <c r="E110" s="117" t="s">
        <v>151</v>
      </c>
      <c r="F110" s="117" t="s">
        <v>13</v>
      </c>
      <c r="G110" s="117" t="s">
        <v>13</v>
      </c>
      <c r="H110" s="117" t="s">
        <v>16</v>
      </c>
      <c r="I110" s="117" t="s">
        <v>13</v>
      </c>
      <c r="J110" s="117" t="s">
        <v>152</v>
      </c>
      <c r="K110" s="117" t="s">
        <v>13</v>
      </c>
      <c r="L110" s="117" t="s">
        <v>152</v>
      </c>
      <c r="M110" s="117" t="s">
        <v>13</v>
      </c>
      <c r="N110" s="117" t="s">
        <v>15</v>
      </c>
      <c r="O110" s="117" t="s">
        <v>14</v>
      </c>
      <c r="P110" s="117" t="s">
        <v>152</v>
      </c>
      <c r="Q110" s="117" t="s">
        <v>13</v>
      </c>
      <c r="R110" s="117" t="s">
        <v>15</v>
      </c>
      <c r="S110" s="117" t="s">
        <v>13</v>
      </c>
      <c r="T110" s="117" t="s">
        <v>153</v>
      </c>
      <c r="U110" s="117" t="s">
        <v>13</v>
      </c>
      <c r="V110" s="117" t="s">
        <v>15</v>
      </c>
      <c r="W110" s="117" t="s">
        <v>14</v>
      </c>
      <c r="X110" s="119" t="s">
        <v>285</v>
      </c>
      <c r="Y110" s="14"/>
      <c r="Z110" s="6"/>
    </row>
    <row r="111" spans="2:26" ht="15" thickBot="1" x14ac:dyDescent="0.4">
      <c r="B111" s="2" t="s">
        <v>105</v>
      </c>
      <c r="C111" s="116">
        <v>46</v>
      </c>
      <c r="D111" s="117" t="s">
        <v>14</v>
      </c>
      <c r="E111" s="117" t="s">
        <v>146</v>
      </c>
      <c r="F111" s="117" t="s">
        <v>13</v>
      </c>
      <c r="G111" s="117" t="s">
        <v>14</v>
      </c>
      <c r="H111" s="117" t="s">
        <v>16</v>
      </c>
      <c r="I111" s="117" t="s">
        <v>13</v>
      </c>
      <c r="J111" s="117" t="s">
        <v>152</v>
      </c>
      <c r="K111" s="117" t="s">
        <v>13</v>
      </c>
      <c r="L111" s="117" t="s">
        <v>152</v>
      </c>
      <c r="M111" s="117" t="s">
        <v>14</v>
      </c>
      <c r="N111" s="117" t="s">
        <v>19</v>
      </c>
      <c r="O111" s="117" t="s">
        <v>14</v>
      </c>
      <c r="P111" s="117" t="s">
        <v>19</v>
      </c>
      <c r="Q111" s="117" t="s">
        <v>14</v>
      </c>
      <c r="R111" s="117" t="s">
        <v>19</v>
      </c>
      <c r="S111" s="117" t="s">
        <v>14</v>
      </c>
      <c r="T111" s="117" t="s">
        <v>19</v>
      </c>
      <c r="U111" s="117" t="s">
        <v>14</v>
      </c>
      <c r="V111" s="117" t="s">
        <v>19</v>
      </c>
      <c r="W111" s="117" t="s">
        <v>14</v>
      </c>
      <c r="X111" s="119" t="s">
        <v>157</v>
      </c>
      <c r="Y111" s="14"/>
      <c r="Z111" s="6"/>
    </row>
    <row r="112" spans="2:26" ht="44" hidden="1" thickBot="1" x14ac:dyDescent="0.4">
      <c r="B112" s="2" t="s">
        <v>98</v>
      </c>
      <c r="C112" s="116">
        <f>5+5+1+6+1+19+1+7+2+2</f>
        <v>49</v>
      </c>
      <c r="D112" s="117" t="s">
        <v>135</v>
      </c>
      <c r="E112" s="117" t="s">
        <v>132</v>
      </c>
      <c r="F112" s="117" t="s">
        <v>13</v>
      </c>
      <c r="G112" s="117" t="s">
        <v>13</v>
      </c>
      <c r="H112" s="117" t="s">
        <v>16</v>
      </c>
      <c r="I112" s="117" t="s">
        <v>14</v>
      </c>
      <c r="J112" s="117" t="s">
        <v>19</v>
      </c>
      <c r="K112" s="117" t="s">
        <v>14</v>
      </c>
      <c r="L112" s="117" t="s">
        <v>19</v>
      </c>
      <c r="M112" s="117" t="s">
        <v>14</v>
      </c>
      <c r="N112" s="117" t="s">
        <v>19</v>
      </c>
      <c r="O112" s="117" t="s">
        <v>14</v>
      </c>
      <c r="P112" s="117" t="s">
        <v>19</v>
      </c>
      <c r="Q112" s="117" t="s">
        <v>13</v>
      </c>
      <c r="R112" s="117" t="s">
        <v>15</v>
      </c>
      <c r="S112" s="117" t="s">
        <v>13</v>
      </c>
      <c r="T112" s="117" t="s">
        <v>153</v>
      </c>
      <c r="U112" s="117" t="s">
        <v>14</v>
      </c>
      <c r="V112" s="117" t="s">
        <v>19</v>
      </c>
      <c r="W112" s="117" t="s">
        <v>14</v>
      </c>
      <c r="X112" s="119" t="s">
        <v>190</v>
      </c>
      <c r="Y112" s="6"/>
      <c r="Z112" s="6"/>
    </row>
    <row r="113" spans="2:26" ht="15" thickBot="1" x14ac:dyDescent="0.4">
      <c r="B113" s="2" t="s">
        <v>98</v>
      </c>
      <c r="C113" s="116">
        <f>6+1+1+1+1+5+3+2</f>
        <v>20</v>
      </c>
      <c r="D113" s="117" t="s">
        <v>14</v>
      </c>
      <c r="E113" s="117" t="s">
        <v>146</v>
      </c>
      <c r="F113" s="117" t="s">
        <v>13</v>
      </c>
      <c r="G113" s="117" t="s">
        <v>13</v>
      </c>
      <c r="H113" s="117" t="s">
        <v>16</v>
      </c>
      <c r="I113" s="117" t="s">
        <v>14</v>
      </c>
      <c r="J113" s="117" t="s">
        <v>19</v>
      </c>
      <c r="K113" s="117" t="s">
        <v>14</v>
      </c>
      <c r="L113" s="117" t="s">
        <v>19</v>
      </c>
      <c r="M113" s="117" t="s">
        <v>14</v>
      </c>
      <c r="N113" s="117" t="s">
        <v>19</v>
      </c>
      <c r="O113" s="117" t="s">
        <v>14</v>
      </c>
      <c r="P113" s="117" t="s">
        <v>19</v>
      </c>
      <c r="Q113" s="117" t="s">
        <v>14</v>
      </c>
      <c r="R113" s="117" t="s">
        <v>19</v>
      </c>
      <c r="S113" s="117" t="s">
        <v>14</v>
      </c>
      <c r="T113" s="117" t="s">
        <v>19</v>
      </c>
      <c r="U113" s="117" t="s">
        <v>14</v>
      </c>
      <c r="V113" s="117" t="s">
        <v>19</v>
      </c>
      <c r="W113" s="117" t="s">
        <v>14</v>
      </c>
      <c r="X113" s="119" t="s">
        <v>157</v>
      </c>
      <c r="Y113" s="14"/>
      <c r="Z113" s="6"/>
    </row>
    <row r="114" spans="2:26" ht="15" hidden="1" thickBot="1" x14ac:dyDescent="0.4">
      <c r="B114" s="2" t="s">
        <v>88</v>
      </c>
      <c r="C114" s="116">
        <v>221</v>
      </c>
      <c r="D114" s="117" t="s">
        <v>14</v>
      </c>
      <c r="E114" s="117" t="s">
        <v>132</v>
      </c>
      <c r="F114" s="117" t="s">
        <v>13</v>
      </c>
      <c r="G114" s="117" t="s">
        <v>13</v>
      </c>
      <c r="H114" s="117" t="s">
        <v>16</v>
      </c>
      <c r="I114" s="117" t="s">
        <v>13</v>
      </c>
      <c r="J114" s="117" t="s">
        <v>152</v>
      </c>
      <c r="K114" s="117" t="s">
        <v>13</v>
      </c>
      <c r="L114" s="117" t="s">
        <v>152</v>
      </c>
      <c r="M114" s="117" t="s">
        <v>13</v>
      </c>
      <c r="N114" s="117" t="s">
        <v>15</v>
      </c>
      <c r="O114" s="117" t="s">
        <v>14</v>
      </c>
      <c r="P114" s="117" t="s">
        <v>19</v>
      </c>
      <c r="Q114" s="117" t="s">
        <v>13</v>
      </c>
      <c r="R114" s="117" t="s">
        <v>15</v>
      </c>
      <c r="S114" s="117" t="s">
        <v>13</v>
      </c>
      <c r="T114" s="117" t="s">
        <v>17</v>
      </c>
      <c r="U114" s="117" t="s">
        <v>13</v>
      </c>
      <c r="V114" s="117" t="s">
        <v>15</v>
      </c>
      <c r="W114" s="117" t="s">
        <v>14</v>
      </c>
      <c r="X114" s="123" t="s">
        <v>157</v>
      </c>
      <c r="Y114" s="6"/>
      <c r="Z114" s="6"/>
    </row>
    <row r="115" spans="2:26" ht="29.5" hidden="1" thickBot="1" x14ac:dyDescent="0.4">
      <c r="B115" s="2" t="s">
        <v>88</v>
      </c>
      <c r="C115" s="116">
        <v>409</v>
      </c>
      <c r="D115" s="117" t="s">
        <v>14</v>
      </c>
      <c r="E115" s="117" t="s">
        <v>151</v>
      </c>
      <c r="F115" s="117" t="s">
        <v>13</v>
      </c>
      <c r="G115" s="117" t="s">
        <v>13</v>
      </c>
      <c r="H115" s="117" t="s">
        <v>16</v>
      </c>
      <c r="I115" s="117" t="s">
        <v>13</v>
      </c>
      <c r="J115" s="117" t="s">
        <v>152</v>
      </c>
      <c r="K115" s="117" t="s">
        <v>13</v>
      </c>
      <c r="L115" s="117" t="s">
        <v>152</v>
      </c>
      <c r="M115" s="117" t="s">
        <v>14</v>
      </c>
      <c r="N115" s="117" t="s">
        <v>19</v>
      </c>
      <c r="O115" s="117" t="s">
        <v>13</v>
      </c>
      <c r="P115" s="117" t="s">
        <v>152</v>
      </c>
      <c r="Q115" s="117" t="s">
        <v>13</v>
      </c>
      <c r="R115" s="117" t="s">
        <v>15</v>
      </c>
      <c r="S115" s="117" t="s">
        <v>13</v>
      </c>
      <c r="T115" s="117" t="s">
        <v>17</v>
      </c>
      <c r="U115" s="117" t="s">
        <v>14</v>
      </c>
      <c r="V115" s="117" t="s">
        <v>19</v>
      </c>
      <c r="W115" s="117" t="s">
        <v>14</v>
      </c>
      <c r="X115" s="119" t="s">
        <v>193</v>
      </c>
      <c r="Y115" s="6"/>
      <c r="Z115" s="6"/>
    </row>
    <row r="116" spans="2:26" ht="15" thickBot="1" x14ac:dyDescent="0.4">
      <c r="B116" s="2" t="s">
        <v>88</v>
      </c>
      <c r="C116" s="116">
        <v>156</v>
      </c>
      <c r="D116" s="117" t="s">
        <v>14</v>
      </c>
      <c r="E116" s="117" t="s">
        <v>146</v>
      </c>
      <c r="F116" s="117" t="s">
        <v>13</v>
      </c>
      <c r="G116" s="117" t="s">
        <v>13</v>
      </c>
      <c r="H116" s="117" t="s">
        <v>16</v>
      </c>
      <c r="I116" s="117" t="s">
        <v>13</v>
      </c>
      <c r="J116" s="117" t="s">
        <v>152</v>
      </c>
      <c r="K116" s="117" t="s">
        <v>14</v>
      </c>
      <c r="L116" s="117" t="s">
        <v>19</v>
      </c>
      <c r="M116" s="117" t="s">
        <v>14</v>
      </c>
      <c r="N116" s="117" t="s">
        <v>19</v>
      </c>
      <c r="O116" s="117" t="s">
        <v>14</v>
      </c>
      <c r="P116" s="117" t="s">
        <v>19</v>
      </c>
      <c r="Q116" s="117" t="s">
        <v>14</v>
      </c>
      <c r="R116" s="117" t="s">
        <v>19</v>
      </c>
      <c r="S116" s="117" t="s">
        <v>14</v>
      </c>
      <c r="T116" s="117" t="s">
        <v>19</v>
      </c>
      <c r="U116" s="117" t="s">
        <v>14</v>
      </c>
      <c r="V116" s="117" t="s">
        <v>19</v>
      </c>
      <c r="W116" s="117" t="s">
        <v>14</v>
      </c>
      <c r="X116" s="119" t="s">
        <v>157</v>
      </c>
      <c r="Y116" s="14"/>
      <c r="Z116" s="6"/>
    </row>
    <row r="117" spans="2:26" ht="15" hidden="1" thickBot="1" x14ac:dyDescent="0.4">
      <c r="B117" s="2" t="s">
        <v>41</v>
      </c>
      <c r="C117" s="116">
        <f>8+4+26</f>
        <v>38</v>
      </c>
      <c r="D117" s="117" t="s">
        <v>14</v>
      </c>
      <c r="E117" s="117" t="s">
        <v>132</v>
      </c>
      <c r="F117" s="117" t="s">
        <v>13</v>
      </c>
      <c r="G117" s="117" t="s">
        <v>13</v>
      </c>
      <c r="H117" s="117" t="s">
        <v>16</v>
      </c>
      <c r="I117" s="117" t="s">
        <v>13</v>
      </c>
      <c r="J117" s="117" t="s">
        <v>152</v>
      </c>
      <c r="K117" s="117" t="s">
        <v>13</v>
      </c>
      <c r="L117" s="117" t="s">
        <v>17</v>
      </c>
      <c r="M117" s="117" t="s">
        <v>14</v>
      </c>
      <c r="N117" s="117" t="s">
        <v>19</v>
      </c>
      <c r="O117" s="117" t="s">
        <v>14</v>
      </c>
      <c r="P117" s="117" t="s">
        <v>19</v>
      </c>
      <c r="Q117" s="117" t="s">
        <v>13</v>
      </c>
      <c r="R117" s="117" t="s">
        <v>15</v>
      </c>
      <c r="S117" s="117" t="s">
        <v>13</v>
      </c>
      <c r="T117" s="117" t="s">
        <v>17</v>
      </c>
      <c r="U117" s="117" t="s">
        <v>14</v>
      </c>
      <c r="V117" s="117" t="s">
        <v>19</v>
      </c>
      <c r="W117" s="117" t="s">
        <v>14</v>
      </c>
      <c r="X117" s="123" t="s">
        <v>157</v>
      </c>
      <c r="Y117" s="6"/>
      <c r="Z117" s="6"/>
    </row>
    <row r="118" spans="2:26" ht="15" hidden="1" thickBot="1" x14ac:dyDescent="0.4">
      <c r="B118" s="2" t="s">
        <v>41</v>
      </c>
      <c r="C118" s="116">
        <f>12+40+6+7+7+44</f>
        <v>116</v>
      </c>
      <c r="D118" s="117" t="s">
        <v>14</v>
      </c>
      <c r="E118" s="117" t="s">
        <v>151</v>
      </c>
      <c r="F118" s="117" t="s">
        <v>13</v>
      </c>
      <c r="G118" s="117" t="s">
        <v>13</v>
      </c>
      <c r="H118" s="117" t="s">
        <v>16</v>
      </c>
      <c r="I118" s="117" t="s">
        <v>13</v>
      </c>
      <c r="J118" s="117" t="s">
        <v>152</v>
      </c>
      <c r="K118" s="117" t="s">
        <v>13</v>
      </c>
      <c r="L118" s="117" t="s">
        <v>17</v>
      </c>
      <c r="M118" s="117" t="s">
        <v>13</v>
      </c>
      <c r="N118" s="117" t="s">
        <v>15</v>
      </c>
      <c r="O118" s="117" t="s">
        <v>14</v>
      </c>
      <c r="P118" s="117" t="s">
        <v>19</v>
      </c>
      <c r="Q118" s="117" t="s">
        <v>13</v>
      </c>
      <c r="R118" s="117" t="s">
        <v>15</v>
      </c>
      <c r="S118" s="117" t="s">
        <v>13</v>
      </c>
      <c r="T118" s="117" t="s">
        <v>153</v>
      </c>
      <c r="U118" s="117" t="s">
        <v>13</v>
      </c>
      <c r="V118" s="117" t="s">
        <v>15</v>
      </c>
      <c r="W118" s="117" t="s">
        <v>14</v>
      </c>
      <c r="X118" s="119" t="s">
        <v>157</v>
      </c>
      <c r="Y118" s="14"/>
      <c r="Z118" s="6"/>
    </row>
    <row r="119" spans="2:26" ht="44" thickBot="1" x14ac:dyDescent="0.4">
      <c r="B119" s="2" t="s">
        <v>41</v>
      </c>
      <c r="C119" s="116">
        <v>10</v>
      </c>
      <c r="D119" s="117" t="s">
        <v>14</v>
      </c>
      <c r="E119" s="117" t="s">
        <v>146</v>
      </c>
      <c r="F119" s="117" t="s">
        <v>14</v>
      </c>
      <c r="G119" s="117" t="s">
        <v>14</v>
      </c>
      <c r="H119" s="117" t="s">
        <v>16</v>
      </c>
      <c r="I119" s="117" t="s">
        <v>14</v>
      </c>
      <c r="J119" s="117" t="s">
        <v>19</v>
      </c>
      <c r="K119" s="117" t="s">
        <v>14</v>
      </c>
      <c r="L119" s="117" t="s">
        <v>19</v>
      </c>
      <c r="M119" s="117" t="s">
        <v>14</v>
      </c>
      <c r="N119" s="117" t="s">
        <v>19</v>
      </c>
      <c r="O119" s="117" t="s">
        <v>14</v>
      </c>
      <c r="P119" s="117" t="s">
        <v>19</v>
      </c>
      <c r="Q119" s="117" t="s">
        <v>14</v>
      </c>
      <c r="R119" s="117" t="s">
        <v>19</v>
      </c>
      <c r="S119" s="117" t="s">
        <v>14</v>
      </c>
      <c r="T119" s="117" t="s">
        <v>19</v>
      </c>
      <c r="U119" s="117" t="s">
        <v>14</v>
      </c>
      <c r="V119" s="117" t="s">
        <v>19</v>
      </c>
      <c r="W119" s="117" t="s">
        <v>14</v>
      </c>
      <c r="X119" s="119" t="s">
        <v>194</v>
      </c>
      <c r="Y119" s="14"/>
      <c r="Z119" s="6"/>
    </row>
    <row r="120" spans="2:26" ht="29.5" hidden="1" thickBot="1" x14ac:dyDescent="0.4">
      <c r="B120" s="2" t="s">
        <v>67</v>
      </c>
      <c r="C120" s="116">
        <f>12+1+5+1+1+7+11+1+6</f>
        <v>45</v>
      </c>
      <c r="D120" s="117" t="s">
        <v>135</v>
      </c>
      <c r="E120" s="117" t="s">
        <v>132</v>
      </c>
      <c r="F120" s="117" t="s">
        <v>14</v>
      </c>
      <c r="G120" s="117" t="s">
        <v>14</v>
      </c>
      <c r="H120" s="117" t="s">
        <v>19</v>
      </c>
      <c r="I120" s="117" t="s">
        <v>14</v>
      </c>
      <c r="J120" s="117" t="s">
        <v>19</v>
      </c>
      <c r="K120" s="117" t="s">
        <v>14</v>
      </c>
      <c r="L120" s="117" t="s">
        <v>19</v>
      </c>
      <c r="M120" s="117" t="s">
        <v>14</v>
      </c>
      <c r="N120" s="117" t="s">
        <v>19</v>
      </c>
      <c r="O120" s="117" t="s">
        <v>14</v>
      </c>
      <c r="P120" s="117" t="s">
        <v>19</v>
      </c>
      <c r="Q120" s="117" t="s">
        <v>13</v>
      </c>
      <c r="R120" s="117" t="s">
        <v>15</v>
      </c>
      <c r="S120" s="117" t="s">
        <v>13</v>
      </c>
      <c r="T120" s="117" t="s">
        <v>17</v>
      </c>
      <c r="U120" s="117" t="s">
        <v>14</v>
      </c>
      <c r="V120" s="117" t="s">
        <v>19</v>
      </c>
      <c r="W120" s="117" t="s">
        <v>14</v>
      </c>
      <c r="X120" s="119" t="s">
        <v>195</v>
      </c>
      <c r="Y120" s="6"/>
      <c r="Z120" s="6"/>
    </row>
    <row r="121" spans="2:26" ht="58.5" hidden="1" thickBot="1" x14ac:dyDescent="0.4">
      <c r="B121" s="2" t="s">
        <v>67</v>
      </c>
      <c r="C121" s="116">
        <f>2+7+7+22+22+1+1+1+1+11+1+1+1+1+4+1+3+3</f>
        <v>90</v>
      </c>
      <c r="D121" s="117" t="s">
        <v>135</v>
      </c>
      <c r="E121" s="117" t="s">
        <v>151</v>
      </c>
      <c r="F121" s="117" t="s">
        <v>13</v>
      </c>
      <c r="G121" s="117" t="s">
        <v>13</v>
      </c>
      <c r="H121" s="117" t="s">
        <v>16</v>
      </c>
      <c r="I121" s="117" t="s">
        <v>13</v>
      </c>
      <c r="J121" s="117" t="s">
        <v>152</v>
      </c>
      <c r="K121" s="117" t="s">
        <v>13</v>
      </c>
      <c r="L121" s="117" t="s">
        <v>152</v>
      </c>
      <c r="M121" s="117" t="s">
        <v>14</v>
      </c>
      <c r="N121" s="117" t="s">
        <v>19</v>
      </c>
      <c r="O121" s="117" t="s">
        <v>14</v>
      </c>
      <c r="P121" s="117" t="s">
        <v>19</v>
      </c>
      <c r="Q121" s="117" t="s">
        <v>13</v>
      </c>
      <c r="R121" s="117" t="s">
        <v>17</v>
      </c>
      <c r="S121" s="117" t="s">
        <v>13</v>
      </c>
      <c r="T121" s="117" t="s">
        <v>17</v>
      </c>
      <c r="U121" s="117" t="s">
        <v>154</v>
      </c>
      <c r="V121" s="117" t="s">
        <v>19</v>
      </c>
      <c r="W121" s="117" t="s">
        <v>14</v>
      </c>
      <c r="X121" s="119" t="s">
        <v>196</v>
      </c>
      <c r="Y121" s="6"/>
      <c r="Z121" s="6"/>
    </row>
    <row r="122" spans="2:26" ht="15" thickBot="1" x14ac:dyDescent="0.4">
      <c r="B122" s="2" t="s">
        <v>67</v>
      </c>
      <c r="C122" s="116">
        <v>9</v>
      </c>
      <c r="D122" s="117" t="s">
        <v>135</v>
      </c>
      <c r="E122" s="117" t="s">
        <v>146</v>
      </c>
      <c r="F122" s="117" t="s">
        <v>14</v>
      </c>
      <c r="G122" s="117" t="s">
        <v>14</v>
      </c>
      <c r="H122" s="117" t="s">
        <v>19</v>
      </c>
      <c r="I122" s="117" t="s">
        <v>14</v>
      </c>
      <c r="J122" s="117" t="s">
        <v>19</v>
      </c>
      <c r="K122" s="117" t="s">
        <v>14</v>
      </c>
      <c r="L122" s="117" t="s">
        <v>19</v>
      </c>
      <c r="M122" s="117" t="s">
        <v>14</v>
      </c>
      <c r="N122" s="117" t="s">
        <v>19</v>
      </c>
      <c r="O122" s="117" t="s">
        <v>14</v>
      </c>
      <c r="P122" s="117" t="s">
        <v>19</v>
      </c>
      <c r="Q122" s="117" t="s">
        <v>14</v>
      </c>
      <c r="R122" s="117" t="s">
        <v>19</v>
      </c>
      <c r="S122" s="117" t="s">
        <v>14</v>
      </c>
      <c r="T122" s="117" t="s">
        <v>19</v>
      </c>
      <c r="U122" s="117" t="s">
        <v>14</v>
      </c>
      <c r="V122" s="117" t="s">
        <v>19</v>
      </c>
      <c r="W122" s="117" t="s">
        <v>14</v>
      </c>
      <c r="X122" s="123" t="s">
        <v>197</v>
      </c>
      <c r="Y122" s="6"/>
      <c r="Z122" s="6"/>
    </row>
    <row r="123" spans="2:26" ht="15" hidden="1" thickBot="1" x14ac:dyDescent="0.4">
      <c r="B123" s="2" t="s">
        <v>61</v>
      </c>
      <c r="C123" s="116">
        <v>1</v>
      </c>
      <c r="D123" s="117" t="s">
        <v>135</v>
      </c>
      <c r="E123" s="117" t="s">
        <v>132</v>
      </c>
      <c r="F123" s="117" t="s">
        <v>14</v>
      </c>
      <c r="G123" s="117" t="s">
        <v>14</v>
      </c>
      <c r="H123" s="117" t="s">
        <v>19</v>
      </c>
      <c r="I123" s="117" t="s">
        <v>14</v>
      </c>
      <c r="J123" s="117" t="s">
        <v>19</v>
      </c>
      <c r="K123" s="117" t="s">
        <v>14</v>
      </c>
      <c r="L123" s="117" t="s">
        <v>19</v>
      </c>
      <c r="M123" s="117" t="s">
        <v>14</v>
      </c>
      <c r="N123" s="117" t="s">
        <v>19</v>
      </c>
      <c r="O123" s="117" t="s">
        <v>14</v>
      </c>
      <c r="P123" s="117" t="s">
        <v>19</v>
      </c>
      <c r="Q123" s="117" t="s">
        <v>14</v>
      </c>
      <c r="R123" s="117" t="s">
        <v>19</v>
      </c>
      <c r="S123" s="117" t="s">
        <v>14</v>
      </c>
      <c r="T123" s="117" t="s">
        <v>19</v>
      </c>
      <c r="U123" s="117" t="s">
        <v>14</v>
      </c>
      <c r="V123" s="117" t="s">
        <v>19</v>
      </c>
      <c r="W123" s="117" t="s">
        <v>14</v>
      </c>
      <c r="X123" s="123" t="s">
        <v>197</v>
      </c>
      <c r="Y123" s="6"/>
      <c r="Z123" s="6"/>
    </row>
    <row r="124" spans="2:26" ht="15" thickBot="1" x14ac:dyDescent="0.4">
      <c r="B124" s="2" t="s">
        <v>61</v>
      </c>
      <c r="C124" s="116">
        <v>4</v>
      </c>
      <c r="D124" s="117" t="s">
        <v>135</v>
      </c>
      <c r="E124" s="117" t="s">
        <v>146</v>
      </c>
      <c r="F124" s="117" t="s">
        <v>14</v>
      </c>
      <c r="G124" s="117" t="s">
        <v>14</v>
      </c>
      <c r="H124" s="117" t="s">
        <v>19</v>
      </c>
      <c r="I124" s="117" t="s">
        <v>14</v>
      </c>
      <c r="J124" s="117" t="s">
        <v>19</v>
      </c>
      <c r="K124" s="117" t="s">
        <v>14</v>
      </c>
      <c r="L124" s="117" t="s">
        <v>19</v>
      </c>
      <c r="M124" s="117" t="s">
        <v>14</v>
      </c>
      <c r="N124" s="117" t="s">
        <v>19</v>
      </c>
      <c r="O124" s="117" t="s">
        <v>14</v>
      </c>
      <c r="P124" s="117" t="s">
        <v>19</v>
      </c>
      <c r="Q124" s="117" t="s">
        <v>14</v>
      </c>
      <c r="R124" s="117" t="s">
        <v>19</v>
      </c>
      <c r="S124" s="117" t="s">
        <v>14</v>
      </c>
      <c r="T124" s="117" t="s">
        <v>19</v>
      </c>
      <c r="U124" s="117" t="s">
        <v>14</v>
      </c>
      <c r="V124" s="117" t="s">
        <v>19</v>
      </c>
      <c r="W124" s="117" t="s">
        <v>14</v>
      </c>
      <c r="X124" s="123" t="s">
        <v>197</v>
      </c>
      <c r="Y124" s="6"/>
      <c r="Z124" s="6"/>
    </row>
    <row r="125" spans="2:26" ht="15" hidden="1" thickBot="1" x14ac:dyDescent="0.4">
      <c r="B125" s="2" t="s">
        <v>38</v>
      </c>
      <c r="C125" s="116">
        <f>16+29</f>
        <v>45</v>
      </c>
      <c r="D125" s="117" t="s">
        <v>14</v>
      </c>
      <c r="E125" s="117" t="s">
        <v>132</v>
      </c>
      <c r="F125" s="117" t="s">
        <v>13</v>
      </c>
      <c r="G125" s="117" t="s">
        <v>13</v>
      </c>
      <c r="H125" s="117" t="s">
        <v>16</v>
      </c>
      <c r="I125" s="117" t="s">
        <v>13</v>
      </c>
      <c r="J125" s="117" t="s">
        <v>152</v>
      </c>
      <c r="K125" s="117" t="s">
        <v>13</v>
      </c>
      <c r="L125" s="117" t="s">
        <v>152</v>
      </c>
      <c r="M125" s="117" t="s">
        <v>14</v>
      </c>
      <c r="N125" s="117" t="s">
        <v>19</v>
      </c>
      <c r="O125" s="117" t="s">
        <v>14</v>
      </c>
      <c r="P125" s="117" t="s">
        <v>19</v>
      </c>
      <c r="Q125" s="117" t="s">
        <v>13</v>
      </c>
      <c r="R125" s="117" t="s">
        <v>15</v>
      </c>
      <c r="S125" s="117" t="s">
        <v>13</v>
      </c>
      <c r="T125" s="117" t="s">
        <v>153</v>
      </c>
      <c r="U125" s="117" t="s">
        <v>13</v>
      </c>
      <c r="V125" s="117" t="s">
        <v>15</v>
      </c>
      <c r="W125" s="117" t="s">
        <v>14</v>
      </c>
      <c r="X125" s="123" t="s">
        <v>157</v>
      </c>
      <c r="Y125" s="14"/>
      <c r="Z125" s="6"/>
    </row>
    <row r="126" spans="2:26" ht="44" hidden="1" thickBot="1" x14ac:dyDescent="0.4">
      <c r="B126" s="2" t="s">
        <v>38</v>
      </c>
      <c r="C126" s="116">
        <f>46+29</f>
        <v>75</v>
      </c>
      <c r="D126" s="117" t="s">
        <v>14</v>
      </c>
      <c r="E126" s="117" t="s">
        <v>151</v>
      </c>
      <c r="F126" s="117" t="s">
        <v>13</v>
      </c>
      <c r="G126" s="117" t="s">
        <v>13</v>
      </c>
      <c r="H126" s="117" t="s">
        <v>16</v>
      </c>
      <c r="I126" s="117" t="s">
        <v>13</v>
      </c>
      <c r="J126" s="117" t="s">
        <v>152</v>
      </c>
      <c r="K126" s="117" t="s">
        <v>13</v>
      </c>
      <c r="L126" s="117" t="s">
        <v>152</v>
      </c>
      <c r="M126" s="117" t="s">
        <v>14</v>
      </c>
      <c r="N126" s="117" t="s">
        <v>19</v>
      </c>
      <c r="O126" s="117" t="s">
        <v>14</v>
      </c>
      <c r="P126" s="117" t="s">
        <v>152</v>
      </c>
      <c r="Q126" s="117" t="s">
        <v>13</v>
      </c>
      <c r="R126" s="117" t="s">
        <v>15</v>
      </c>
      <c r="S126" s="117" t="s">
        <v>13</v>
      </c>
      <c r="T126" s="117" t="s">
        <v>17</v>
      </c>
      <c r="U126" s="117" t="s">
        <v>14</v>
      </c>
      <c r="V126" s="117" t="s">
        <v>19</v>
      </c>
      <c r="W126" s="117" t="s">
        <v>14</v>
      </c>
      <c r="X126" s="119" t="s">
        <v>286</v>
      </c>
      <c r="Y126" s="14"/>
      <c r="Z126" s="6"/>
    </row>
    <row r="127" spans="2:26" ht="15" thickBot="1" x14ac:dyDescent="0.4">
      <c r="B127" s="2" t="s">
        <v>38</v>
      </c>
      <c r="C127" s="116">
        <v>9</v>
      </c>
      <c r="D127" s="117" t="s">
        <v>14</v>
      </c>
      <c r="E127" s="117" t="s">
        <v>146</v>
      </c>
      <c r="F127" s="117" t="s">
        <v>13</v>
      </c>
      <c r="G127" s="117" t="s">
        <v>13</v>
      </c>
      <c r="H127" s="117" t="s">
        <v>16</v>
      </c>
      <c r="I127" s="117" t="s">
        <v>14</v>
      </c>
      <c r="J127" s="117" t="s">
        <v>19</v>
      </c>
      <c r="K127" s="117" t="s">
        <v>14</v>
      </c>
      <c r="L127" s="117" t="s">
        <v>19</v>
      </c>
      <c r="M127" s="117" t="s">
        <v>14</v>
      </c>
      <c r="N127" s="117" t="s">
        <v>19</v>
      </c>
      <c r="O127" s="117" t="s">
        <v>14</v>
      </c>
      <c r="P127" s="117" t="s">
        <v>19</v>
      </c>
      <c r="Q127" s="117" t="s">
        <v>14</v>
      </c>
      <c r="R127" s="117" t="s">
        <v>19</v>
      </c>
      <c r="S127" s="117" t="s">
        <v>14</v>
      </c>
      <c r="T127" s="117" t="s">
        <v>19</v>
      </c>
      <c r="U127" s="117" t="s">
        <v>14</v>
      </c>
      <c r="V127" s="117" t="s">
        <v>19</v>
      </c>
      <c r="W127" s="117" t="s">
        <v>14</v>
      </c>
      <c r="X127" s="123" t="s">
        <v>157</v>
      </c>
      <c r="Y127" s="14"/>
      <c r="Z127" s="6"/>
    </row>
    <row r="128" spans="2:26" ht="29.5" hidden="1" thickBot="1" x14ac:dyDescent="0.4">
      <c r="B128" s="2" t="s">
        <v>110</v>
      </c>
      <c r="C128" s="116">
        <v>37</v>
      </c>
      <c r="D128" s="117" t="s">
        <v>135</v>
      </c>
      <c r="E128" s="117" t="s">
        <v>132</v>
      </c>
      <c r="F128" s="117" t="s">
        <v>13</v>
      </c>
      <c r="G128" s="117" t="s">
        <v>13</v>
      </c>
      <c r="H128" s="117" t="s">
        <v>16</v>
      </c>
      <c r="I128" s="117" t="s">
        <v>13</v>
      </c>
      <c r="J128" s="117" t="s">
        <v>152</v>
      </c>
      <c r="K128" s="117" t="s">
        <v>13</v>
      </c>
      <c r="L128" s="117" t="s">
        <v>152</v>
      </c>
      <c r="M128" s="117" t="s">
        <v>13</v>
      </c>
      <c r="N128" s="117" t="s">
        <v>15</v>
      </c>
      <c r="O128" s="117" t="s">
        <v>14</v>
      </c>
      <c r="P128" s="117" t="s">
        <v>19</v>
      </c>
      <c r="Q128" s="117" t="s">
        <v>14</v>
      </c>
      <c r="R128" s="117" t="s">
        <v>19</v>
      </c>
      <c r="S128" s="117" t="s">
        <v>14</v>
      </c>
      <c r="T128" s="117" t="s">
        <v>19</v>
      </c>
      <c r="U128" s="117" t="s">
        <v>14</v>
      </c>
      <c r="V128" s="117" t="s">
        <v>19</v>
      </c>
      <c r="W128" s="117" t="s">
        <v>14</v>
      </c>
      <c r="X128" s="119" t="s">
        <v>198</v>
      </c>
      <c r="Y128" s="6"/>
      <c r="Z128" s="6"/>
    </row>
    <row r="129" spans="2:26" ht="44" thickBot="1" x14ac:dyDescent="0.4">
      <c r="B129" s="2" t="s">
        <v>110</v>
      </c>
      <c r="C129" s="116">
        <v>8</v>
      </c>
      <c r="D129" s="117" t="s">
        <v>135</v>
      </c>
      <c r="E129" s="117" t="s">
        <v>146</v>
      </c>
      <c r="F129" s="117" t="s">
        <v>14</v>
      </c>
      <c r="G129" s="117" t="s">
        <v>14</v>
      </c>
      <c r="H129" s="117" t="s">
        <v>19</v>
      </c>
      <c r="I129" s="117" t="s">
        <v>14</v>
      </c>
      <c r="J129" s="117" t="s">
        <v>19</v>
      </c>
      <c r="K129" s="117" t="s">
        <v>14</v>
      </c>
      <c r="L129" s="117" t="s">
        <v>19</v>
      </c>
      <c r="M129" s="117" t="s">
        <v>14</v>
      </c>
      <c r="N129" s="117" t="s">
        <v>19</v>
      </c>
      <c r="O129" s="117" t="s">
        <v>14</v>
      </c>
      <c r="P129" s="117" t="s">
        <v>19</v>
      </c>
      <c r="Q129" s="117" t="s">
        <v>14</v>
      </c>
      <c r="R129" s="117" t="s">
        <v>19</v>
      </c>
      <c r="S129" s="117" t="s">
        <v>13</v>
      </c>
      <c r="T129" s="117" t="s">
        <v>15</v>
      </c>
      <c r="U129" s="117" t="s">
        <v>14</v>
      </c>
      <c r="V129" s="117" t="s">
        <v>19</v>
      </c>
      <c r="W129" s="117" t="s">
        <v>14</v>
      </c>
      <c r="X129" s="119" t="s">
        <v>199</v>
      </c>
      <c r="Y129" s="6"/>
      <c r="Z129" s="6"/>
    </row>
    <row r="130" spans="2:26" ht="15" hidden="1" thickBot="1" x14ac:dyDescent="0.4">
      <c r="B130" s="2" t="s">
        <v>59</v>
      </c>
      <c r="C130" s="116">
        <v>130</v>
      </c>
      <c r="D130" s="117" t="s">
        <v>14</v>
      </c>
      <c r="E130" s="117" t="s">
        <v>132</v>
      </c>
      <c r="F130" s="117" t="s">
        <v>13</v>
      </c>
      <c r="G130" s="117" t="s">
        <v>13</v>
      </c>
      <c r="H130" s="117" t="s">
        <v>16</v>
      </c>
      <c r="I130" s="117" t="s">
        <v>13</v>
      </c>
      <c r="J130" s="117" t="s">
        <v>152</v>
      </c>
      <c r="K130" s="117" t="s">
        <v>13</v>
      </c>
      <c r="L130" s="117" t="s">
        <v>152</v>
      </c>
      <c r="M130" s="117" t="s">
        <v>14</v>
      </c>
      <c r="N130" s="117" t="s">
        <v>19</v>
      </c>
      <c r="O130" s="117" t="s">
        <v>14</v>
      </c>
      <c r="P130" s="117" t="s">
        <v>19</v>
      </c>
      <c r="Q130" s="117" t="s">
        <v>13</v>
      </c>
      <c r="R130" s="117" t="s">
        <v>15</v>
      </c>
      <c r="S130" s="117" t="s">
        <v>13</v>
      </c>
      <c r="T130" s="117" t="s">
        <v>17</v>
      </c>
      <c r="U130" s="117" t="s">
        <v>14</v>
      </c>
      <c r="V130" s="117" t="s">
        <v>19</v>
      </c>
      <c r="W130" s="117" t="s">
        <v>14</v>
      </c>
      <c r="X130" s="123" t="s">
        <v>157</v>
      </c>
      <c r="Y130" s="6"/>
      <c r="Z130" s="6"/>
    </row>
    <row r="131" spans="2:26" ht="44" thickBot="1" x14ac:dyDescent="0.4">
      <c r="B131" s="2" t="s">
        <v>59</v>
      </c>
      <c r="C131" s="29">
        <v>10</v>
      </c>
      <c r="D131" s="125" t="s">
        <v>135</v>
      </c>
      <c r="E131" s="125" t="s">
        <v>146</v>
      </c>
      <c r="F131" s="125" t="s">
        <v>13</v>
      </c>
      <c r="G131" s="125" t="s">
        <v>13</v>
      </c>
      <c r="H131" s="125" t="s">
        <v>16</v>
      </c>
      <c r="I131" s="125" t="s">
        <v>14</v>
      </c>
      <c r="J131" s="125" t="s">
        <v>19</v>
      </c>
      <c r="K131" s="125" t="s">
        <v>14</v>
      </c>
      <c r="L131" s="125" t="s">
        <v>19</v>
      </c>
      <c r="M131" s="125" t="s">
        <v>14</v>
      </c>
      <c r="N131" s="125" t="s">
        <v>19</v>
      </c>
      <c r="O131" s="125" t="s">
        <v>14</v>
      </c>
      <c r="P131" s="125" t="s">
        <v>19</v>
      </c>
      <c r="Q131" s="125" t="s">
        <v>14</v>
      </c>
      <c r="R131" s="125" t="s">
        <v>19</v>
      </c>
      <c r="S131" s="125" t="s">
        <v>14</v>
      </c>
      <c r="T131" s="125" t="s">
        <v>19</v>
      </c>
      <c r="U131" s="125" t="s">
        <v>14</v>
      </c>
      <c r="V131" s="125" t="s">
        <v>19</v>
      </c>
      <c r="W131" s="125" t="s">
        <v>14</v>
      </c>
      <c r="X131" s="126" t="s">
        <v>287</v>
      </c>
      <c r="Y131" s="6"/>
      <c r="Z131" s="6"/>
    </row>
    <row r="132" spans="2:26" ht="29.5" hidden="1" thickBot="1" x14ac:dyDescent="0.4">
      <c r="B132" s="18" t="s">
        <v>91</v>
      </c>
      <c r="C132" s="127">
        <v>4</v>
      </c>
      <c r="D132" s="128" t="s">
        <v>135</v>
      </c>
      <c r="E132" s="128" t="s">
        <v>132</v>
      </c>
      <c r="F132" s="128" t="s">
        <v>14</v>
      </c>
      <c r="G132" s="128" t="s">
        <v>14</v>
      </c>
      <c r="H132" s="128" t="s">
        <v>19</v>
      </c>
      <c r="I132" s="128" t="s">
        <v>14</v>
      </c>
      <c r="J132" s="128" t="s">
        <v>19</v>
      </c>
      <c r="K132" s="128" t="s">
        <v>14</v>
      </c>
      <c r="L132" s="128" t="s">
        <v>19</v>
      </c>
      <c r="M132" s="128" t="s">
        <v>14</v>
      </c>
      <c r="N132" s="128" t="s">
        <v>19</v>
      </c>
      <c r="O132" s="128" t="s">
        <v>14</v>
      </c>
      <c r="P132" s="128" t="s">
        <v>19</v>
      </c>
      <c r="Q132" s="128" t="s">
        <v>14</v>
      </c>
      <c r="R132" s="128" t="s">
        <v>19</v>
      </c>
      <c r="S132" s="128" t="s">
        <v>14</v>
      </c>
      <c r="T132" s="128" t="s">
        <v>19</v>
      </c>
      <c r="U132" s="128" t="s">
        <v>14</v>
      </c>
      <c r="V132" s="128" t="s">
        <v>19</v>
      </c>
      <c r="W132" s="128" t="s">
        <v>14</v>
      </c>
      <c r="X132" s="129" t="s">
        <v>200</v>
      </c>
      <c r="Y132" s="6"/>
      <c r="Z132" s="6"/>
    </row>
    <row r="133" spans="2:26" ht="15" hidden="1" thickBot="1" x14ac:dyDescent="0.4">
      <c r="B133" s="18" t="s">
        <v>91</v>
      </c>
      <c r="C133" s="130">
        <f>58+55</f>
        <v>113</v>
      </c>
      <c r="D133" s="117" t="s">
        <v>14</v>
      </c>
      <c r="E133" s="117" t="s">
        <v>151</v>
      </c>
      <c r="F133" s="117" t="s">
        <v>13</v>
      </c>
      <c r="G133" s="117" t="s">
        <v>13</v>
      </c>
      <c r="H133" s="117" t="s">
        <v>16</v>
      </c>
      <c r="I133" s="117" t="s">
        <v>13</v>
      </c>
      <c r="J133" s="117" t="s">
        <v>152</v>
      </c>
      <c r="K133" s="117" t="s">
        <v>13</v>
      </c>
      <c r="L133" s="117" t="s">
        <v>17</v>
      </c>
      <c r="M133" s="117" t="s">
        <v>13</v>
      </c>
      <c r="N133" s="117" t="s">
        <v>15</v>
      </c>
      <c r="O133" s="117" t="s">
        <v>14</v>
      </c>
      <c r="P133" s="117" t="s">
        <v>19</v>
      </c>
      <c r="Q133" s="117" t="s">
        <v>13</v>
      </c>
      <c r="R133" s="117" t="s">
        <v>15</v>
      </c>
      <c r="S133" s="117" t="s">
        <v>13</v>
      </c>
      <c r="T133" s="117" t="s">
        <v>153</v>
      </c>
      <c r="U133" s="117" t="s">
        <v>13</v>
      </c>
      <c r="V133" s="117" t="s">
        <v>15</v>
      </c>
      <c r="W133" s="117" t="s">
        <v>14</v>
      </c>
      <c r="X133" s="119" t="s">
        <v>157</v>
      </c>
      <c r="Y133" s="14"/>
      <c r="Z133" s="6"/>
    </row>
    <row r="134" spans="2:26" ht="29.5" thickBot="1" x14ac:dyDescent="0.4">
      <c r="B134" s="18" t="s">
        <v>91</v>
      </c>
      <c r="C134" s="131">
        <v>7</v>
      </c>
      <c r="D134" s="132" t="s">
        <v>135</v>
      </c>
      <c r="E134" s="132" t="s">
        <v>146</v>
      </c>
      <c r="F134" s="132" t="s">
        <v>14</v>
      </c>
      <c r="G134" s="132" t="s">
        <v>14</v>
      </c>
      <c r="H134" s="132" t="s">
        <v>19</v>
      </c>
      <c r="I134" s="132" t="s">
        <v>14</v>
      </c>
      <c r="J134" s="132" t="s">
        <v>19</v>
      </c>
      <c r="K134" s="132" t="s">
        <v>14</v>
      </c>
      <c r="L134" s="132" t="s">
        <v>19</v>
      </c>
      <c r="M134" s="132" t="s">
        <v>14</v>
      </c>
      <c r="N134" s="132" t="s">
        <v>19</v>
      </c>
      <c r="O134" s="132" t="s">
        <v>14</v>
      </c>
      <c r="P134" s="132" t="s">
        <v>19</v>
      </c>
      <c r="Q134" s="132" t="s">
        <v>14</v>
      </c>
      <c r="R134" s="132" t="s">
        <v>19</v>
      </c>
      <c r="S134" s="132" t="s">
        <v>14</v>
      </c>
      <c r="T134" s="132" t="s">
        <v>19</v>
      </c>
      <c r="U134" s="132" t="s">
        <v>14</v>
      </c>
      <c r="V134" s="132" t="s">
        <v>19</v>
      </c>
      <c r="W134" s="132" t="s">
        <v>14</v>
      </c>
      <c r="X134" s="133" t="s">
        <v>200</v>
      </c>
      <c r="Y134" s="6"/>
      <c r="Z134" s="6"/>
    </row>
    <row r="135" spans="2:26" ht="87.5" hidden="1" thickBot="1" x14ac:dyDescent="0.4">
      <c r="B135" s="2" t="s">
        <v>71</v>
      </c>
      <c r="C135" s="116">
        <f>1+1+15+1+1+1+6+36+1+1+2+8+1+1+2+1+1+1+16+2+1+2+40+1+1+2+2+1+1+1+1+1+1</f>
        <v>154</v>
      </c>
      <c r="D135" s="121" t="s">
        <v>135</v>
      </c>
      <c r="E135" s="121" t="s">
        <v>132</v>
      </c>
      <c r="F135" s="121" t="s">
        <v>13</v>
      </c>
      <c r="G135" s="121" t="s">
        <v>13</v>
      </c>
      <c r="H135" s="121" t="s">
        <v>16</v>
      </c>
      <c r="I135" s="121" t="s">
        <v>13</v>
      </c>
      <c r="J135" s="121" t="s">
        <v>152</v>
      </c>
      <c r="K135" s="121" t="s">
        <v>13</v>
      </c>
      <c r="L135" s="121" t="s">
        <v>152</v>
      </c>
      <c r="M135" s="121" t="s">
        <v>13</v>
      </c>
      <c r="N135" s="121" t="s">
        <v>15</v>
      </c>
      <c r="O135" s="121" t="s">
        <v>14</v>
      </c>
      <c r="P135" s="121" t="s">
        <v>19</v>
      </c>
      <c r="Q135" s="121" t="s">
        <v>13</v>
      </c>
      <c r="R135" s="121" t="s">
        <v>15</v>
      </c>
      <c r="S135" s="121" t="s">
        <v>13</v>
      </c>
      <c r="T135" s="121" t="s">
        <v>17</v>
      </c>
      <c r="U135" s="121" t="s">
        <v>13</v>
      </c>
      <c r="V135" s="121" t="s">
        <v>15</v>
      </c>
      <c r="W135" s="121" t="s">
        <v>14</v>
      </c>
      <c r="X135" s="134" t="s">
        <v>202</v>
      </c>
      <c r="Y135" s="6"/>
      <c r="Z135" s="6"/>
    </row>
    <row r="136" spans="2:26" ht="15" thickBot="1" x14ac:dyDescent="0.4">
      <c r="B136" s="2" t="s">
        <v>71</v>
      </c>
      <c r="C136" s="116">
        <v>50</v>
      </c>
      <c r="D136" s="117" t="s">
        <v>14</v>
      </c>
      <c r="E136" s="117" t="s">
        <v>146</v>
      </c>
      <c r="F136" s="117" t="s">
        <v>13</v>
      </c>
      <c r="G136" s="117" t="s">
        <v>13</v>
      </c>
      <c r="H136" s="117" t="s">
        <v>16</v>
      </c>
      <c r="I136" s="117" t="s">
        <v>14</v>
      </c>
      <c r="J136" s="117" t="s">
        <v>19</v>
      </c>
      <c r="K136" s="117" t="s">
        <v>14</v>
      </c>
      <c r="L136" s="117" t="s">
        <v>19</v>
      </c>
      <c r="M136" s="117" t="s">
        <v>14</v>
      </c>
      <c r="N136" s="117" t="s">
        <v>19</v>
      </c>
      <c r="O136" s="117" t="s">
        <v>14</v>
      </c>
      <c r="P136" s="117" t="s">
        <v>19</v>
      </c>
      <c r="Q136" s="117" t="s">
        <v>14</v>
      </c>
      <c r="R136" s="117" t="s">
        <v>19</v>
      </c>
      <c r="S136" s="117" t="s">
        <v>14</v>
      </c>
      <c r="T136" s="117" t="s">
        <v>19</v>
      </c>
      <c r="U136" s="117" t="s">
        <v>14</v>
      </c>
      <c r="V136" s="117" t="s">
        <v>19</v>
      </c>
      <c r="W136" s="117" t="s">
        <v>14</v>
      </c>
      <c r="X136" s="119" t="s">
        <v>157</v>
      </c>
      <c r="Y136" s="14"/>
      <c r="Z136" s="6"/>
    </row>
    <row r="137" spans="2:26" ht="15" hidden="1" thickBot="1" x14ac:dyDescent="0.4">
      <c r="B137" s="2" t="s">
        <v>118</v>
      </c>
      <c r="C137" s="116">
        <v>135</v>
      </c>
      <c r="D137" s="117" t="s">
        <v>14</v>
      </c>
      <c r="E137" s="117" t="s">
        <v>132</v>
      </c>
      <c r="F137" s="117" t="s">
        <v>13</v>
      </c>
      <c r="G137" s="117" t="s">
        <v>13</v>
      </c>
      <c r="H137" s="117" t="s">
        <v>16</v>
      </c>
      <c r="I137" s="117" t="s">
        <v>13</v>
      </c>
      <c r="J137" s="117" t="s">
        <v>152</v>
      </c>
      <c r="K137" s="117" t="s">
        <v>13</v>
      </c>
      <c r="L137" s="117" t="s">
        <v>17</v>
      </c>
      <c r="M137" s="117" t="s">
        <v>13</v>
      </c>
      <c r="N137" s="117" t="s">
        <v>15</v>
      </c>
      <c r="O137" s="117" t="s">
        <v>14</v>
      </c>
      <c r="P137" s="117" t="s">
        <v>19</v>
      </c>
      <c r="Q137" s="117" t="s">
        <v>13</v>
      </c>
      <c r="R137" s="117" t="s">
        <v>15</v>
      </c>
      <c r="S137" s="117" t="s">
        <v>13</v>
      </c>
      <c r="T137" s="117" t="s">
        <v>17</v>
      </c>
      <c r="U137" s="117" t="s">
        <v>14</v>
      </c>
      <c r="V137" s="117" t="s">
        <v>19</v>
      </c>
      <c r="W137" s="117" t="s">
        <v>14</v>
      </c>
      <c r="X137" s="123" t="s">
        <v>157</v>
      </c>
      <c r="Y137" s="14"/>
      <c r="Z137" s="6"/>
    </row>
    <row r="138" spans="2:26" ht="15" thickBot="1" x14ac:dyDescent="0.4">
      <c r="B138" s="2" t="s">
        <v>118</v>
      </c>
      <c r="C138" s="116">
        <v>47</v>
      </c>
      <c r="D138" s="117" t="s">
        <v>14</v>
      </c>
      <c r="E138" s="117" t="s">
        <v>146</v>
      </c>
      <c r="F138" s="117" t="s">
        <v>13</v>
      </c>
      <c r="G138" s="117" t="s">
        <v>13</v>
      </c>
      <c r="H138" s="117" t="s">
        <v>16</v>
      </c>
      <c r="I138" s="117" t="s">
        <v>13</v>
      </c>
      <c r="J138" s="117" t="s">
        <v>152</v>
      </c>
      <c r="K138" s="117" t="s">
        <v>14</v>
      </c>
      <c r="L138" s="117" t="s">
        <v>19</v>
      </c>
      <c r="M138" s="117" t="s">
        <v>14</v>
      </c>
      <c r="N138" s="117" t="s">
        <v>19</v>
      </c>
      <c r="O138" s="117" t="s">
        <v>14</v>
      </c>
      <c r="P138" s="117" t="s">
        <v>19</v>
      </c>
      <c r="Q138" s="117" t="s">
        <v>14</v>
      </c>
      <c r="R138" s="117" t="s">
        <v>19</v>
      </c>
      <c r="S138" s="117" t="s">
        <v>14</v>
      </c>
      <c r="T138" s="117" t="s">
        <v>19</v>
      </c>
      <c r="U138" s="117" t="s">
        <v>14</v>
      </c>
      <c r="V138" s="117" t="s">
        <v>19</v>
      </c>
      <c r="W138" s="117" t="s">
        <v>14</v>
      </c>
      <c r="X138" s="119" t="s">
        <v>157</v>
      </c>
      <c r="Y138" s="14"/>
      <c r="Z138" s="6"/>
    </row>
    <row r="139" spans="2:26" ht="15" hidden="1" thickBot="1" x14ac:dyDescent="0.4">
      <c r="B139" s="2" t="s">
        <v>36</v>
      </c>
      <c r="C139" s="116">
        <f>55+67+37</f>
        <v>159</v>
      </c>
      <c r="D139" s="117" t="s">
        <v>14</v>
      </c>
      <c r="E139" s="117" t="s">
        <v>132</v>
      </c>
      <c r="F139" s="117" t="s">
        <v>13</v>
      </c>
      <c r="G139" s="117" t="s">
        <v>13</v>
      </c>
      <c r="H139" s="117" t="s">
        <v>16</v>
      </c>
      <c r="I139" s="117" t="s">
        <v>13</v>
      </c>
      <c r="J139" s="117" t="s">
        <v>152</v>
      </c>
      <c r="K139" s="117" t="s">
        <v>13</v>
      </c>
      <c r="L139" s="117" t="s">
        <v>152</v>
      </c>
      <c r="M139" s="117" t="s">
        <v>13</v>
      </c>
      <c r="N139" s="117" t="s">
        <v>15</v>
      </c>
      <c r="O139" s="117" t="s">
        <v>14</v>
      </c>
      <c r="P139" s="117" t="s">
        <v>153</v>
      </c>
      <c r="Q139" s="117" t="s">
        <v>13</v>
      </c>
      <c r="R139" s="117" t="s">
        <v>15</v>
      </c>
      <c r="S139" s="117" t="s">
        <v>13</v>
      </c>
      <c r="T139" s="117" t="s">
        <v>153</v>
      </c>
      <c r="U139" s="117" t="s">
        <v>13</v>
      </c>
      <c r="V139" s="117" t="s">
        <v>15</v>
      </c>
      <c r="W139" s="117" t="s">
        <v>14</v>
      </c>
      <c r="X139" s="119" t="s">
        <v>157</v>
      </c>
      <c r="Y139" s="14"/>
      <c r="Z139" s="6"/>
    </row>
    <row r="140" spans="2:26" ht="15" thickBot="1" x14ac:dyDescent="0.4">
      <c r="B140" s="2" t="s">
        <v>36</v>
      </c>
      <c r="C140" s="116">
        <f>68+74</f>
        <v>142</v>
      </c>
      <c r="D140" s="117" t="s">
        <v>14</v>
      </c>
      <c r="E140" s="117" t="s">
        <v>146</v>
      </c>
      <c r="F140" s="117" t="s">
        <v>13</v>
      </c>
      <c r="G140" s="117" t="s">
        <v>13</v>
      </c>
      <c r="H140" s="117" t="s">
        <v>16</v>
      </c>
      <c r="I140" s="117" t="s">
        <v>13</v>
      </c>
      <c r="J140" s="117" t="s">
        <v>152</v>
      </c>
      <c r="K140" s="117" t="s">
        <v>13</v>
      </c>
      <c r="L140" s="117" t="s">
        <v>152</v>
      </c>
      <c r="M140" s="117" t="s">
        <v>14</v>
      </c>
      <c r="N140" s="117" t="s">
        <v>19</v>
      </c>
      <c r="O140" s="117" t="s">
        <v>14</v>
      </c>
      <c r="P140" s="117" t="s">
        <v>19</v>
      </c>
      <c r="Q140" s="117" t="s">
        <v>14</v>
      </c>
      <c r="R140" s="117" t="s">
        <v>19</v>
      </c>
      <c r="S140" s="117" t="s">
        <v>13</v>
      </c>
      <c r="T140" s="117" t="s">
        <v>15</v>
      </c>
      <c r="U140" s="117" t="s">
        <v>14</v>
      </c>
      <c r="V140" s="117" t="s">
        <v>19</v>
      </c>
      <c r="W140" s="117" t="s">
        <v>14</v>
      </c>
      <c r="X140" s="119" t="s">
        <v>157</v>
      </c>
      <c r="Y140" s="14"/>
      <c r="Z140" s="6"/>
    </row>
    <row r="141" spans="2:26" ht="15" hidden="1" thickBot="1" x14ac:dyDescent="0.4">
      <c r="B141" s="2" t="s">
        <v>78</v>
      </c>
      <c r="C141" s="116">
        <v>174</v>
      </c>
      <c r="D141" s="117" t="s">
        <v>14</v>
      </c>
      <c r="E141" s="117" t="s">
        <v>132</v>
      </c>
      <c r="F141" s="117" t="s">
        <v>13</v>
      </c>
      <c r="G141" s="117" t="s">
        <v>13</v>
      </c>
      <c r="H141" s="117" t="s">
        <v>16</v>
      </c>
      <c r="I141" s="117" t="s">
        <v>14</v>
      </c>
      <c r="J141" s="117" t="s">
        <v>19</v>
      </c>
      <c r="K141" s="117" t="s">
        <v>14</v>
      </c>
      <c r="L141" s="117" t="s">
        <v>19</v>
      </c>
      <c r="M141" s="117" t="s">
        <v>14</v>
      </c>
      <c r="N141" s="117" t="s">
        <v>19</v>
      </c>
      <c r="O141" s="117" t="s">
        <v>14</v>
      </c>
      <c r="P141" s="117" t="s">
        <v>19</v>
      </c>
      <c r="Q141" s="117" t="s">
        <v>13</v>
      </c>
      <c r="R141" s="117" t="s">
        <v>15</v>
      </c>
      <c r="S141" s="117" t="s">
        <v>13</v>
      </c>
      <c r="T141" s="117" t="s">
        <v>17</v>
      </c>
      <c r="U141" s="117" t="s">
        <v>14</v>
      </c>
      <c r="V141" s="117" t="s">
        <v>19</v>
      </c>
      <c r="W141" s="117" t="s">
        <v>14</v>
      </c>
      <c r="X141" s="119" t="s">
        <v>157</v>
      </c>
      <c r="Y141" s="14"/>
      <c r="Z141" s="6"/>
    </row>
    <row r="142" spans="2:26" ht="58.5" thickBot="1" x14ac:dyDescent="0.4">
      <c r="B142" s="2" t="s">
        <v>78</v>
      </c>
      <c r="C142" s="116">
        <f>51+72+6</f>
        <v>129</v>
      </c>
      <c r="D142" s="117" t="s">
        <v>14</v>
      </c>
      <c r="E142" s="117" t="s">
        <v>146</v>
      </c>
      <c r="F142" s="117" t="s">
        <v>13</v>
      </c>
      <c r="G142" s="117" t="s">
        <v>13</v>
      </c>
      <c r="H142" s="117" t="s">
        <v>16</v>
      </c>
      <c r="I142" s="117" t="s">
        <v>13</v>
      </c>
      <c r="J142" s="117" t="s">
        <v>152</v>
      </c>
      <c r="K142" s="117" t="s">
        <v>13</v>
      </c>
      <c r="L142" s="117" t="s">
        <v>17</v>
      </c>
      <c r="M142" s="117" t="s">
        <v>13</v>
      </c>
      <c r="N142" s="117" t="s">
        <v>15</v>
      </c>
      <c r="O142" s="117" t="s">
        <v>14</v>
      </c>
      <c r="P142" s="117" t="s">
        <v>19</v>
      </c>
      <c r="Q142" s="117" t="s">
        <v>14</v>
      </c>
      <c r="R142" s="117" t="s">
        <v>19</v>
      </c>
      <c r="S142" s="117" t="s">
        <v>13</v>
      </c>
      <c r="T142" s="117" t="s">
        <v>15</v>
      </c>
      <c r="U142" s="117" t="s">
        <v>154</v>
      </c>
      <c r="V142" s="117" t="s">
        <v>19</v>
      </c>
      <c r="W142" s="117" t="s">
        <v>14</v>
      </c>
      <c r="X142" s="119" t="s">
        <v>205</v>
      </c>
      <c r="Y142" s="6"/>
      <c r="Z142" s="6"/>
    </row>
    <row r="143" spans="2:26" ht="15" hidden="1" thickBot="1" x14ac:dyDescent="0.4">
      <c r="B143" s="2" t="s">
        <v>63</v>
      </c>
      <c r="C143" s="116">
        <v>127</v>
      </c>
      <c r="D143" s="117" t="s">
        <v>14</v>
      </c>
      <c r="E143" s="117" t="s">
        <v>132</v>
      </c>
      <c r="F143" s="117" t="s">
        <v>13</v>
      </c>
      <c r="G143" s="117" t="s">
        <v>13</v>
      </c>
      <c r="H143" s="117" t="s">
        <v>16</v>
      </c>
      <c r="I143" s="117" t="s">
        <v>14</v>
      </c>
      <c r="J143" s="117" t="s">
        <v>19</v>
      </c>
      <c r="K143" s="117" t="s">
        <v>14</v>
      </c>
      <c r="L143" s="117" t="s">
        <v>19</v>
      </c>
      <c r="M143" s="117" t="s">
        <v>14</v>
      </c>
      <c r="N143" s="117" t="s">
        <v>19</v>
      </c>
      <c r="O143" s="117" t="s">
        <v>14</v>
      </c>
      <c r="P143" s="117" t="s">
        <v>19</v>
      </c>
      <c r="Q143" s="117" t="s">
        <v>13</v>
      </c>
      <c r="R143" s="117" t="s">
        <v>15</v>
      </c>
      <c r="S143" s="117" t="s">
        <v>13</v>
      </c>
      <c r="T143" s="117" t="s">
        <v>17</v>
      </c>
      <c r="U143" s="117" t="s">
        <v>14</v>
      </c>
      <c r="V143" s="117" t="s">
        <v>19</v>
      </c>
      <c r="W143" s="117" t="s">
        <v>14</v>
      </c>
      <c r="X143" s="119" t="s">
        <v>157</v>
      </c>
      <c r="Y143" s="14"/>
      <c r="Z143" s="6"/>
    </row>
    <row r="144" spans="2:26" ht="44" hidden="1" thickBot="1" x14ac:dyDescent="0.4">
      <c r="B144" s="2" t="s">
        <v>63</v>
      </c>
      <c r="C144" s="116">
        <f>81+2+104+93+73</f>
        <v>353</v>
      </c>
      <c r="D144" s="117" t="s">
        <v>14</v>
      </c>
      <c r="E144" s="117" t="s">
        <v>151</v>
      </c>
      <c r="F144" s="117" t="s">
        <v>13</v>
      </c>
      <c r="G144" s="117" t="s">
        <v>13</v>
      </c>
      <c r="H144" s="117" t="s">
        <v>16</v>
      </c>
      <c r="I144" s="117" t="s">
        <v>13</v>
      </c>
      <c r="J144" s="117" t="s">
        <v>152</v>
      </c>
      <c r="K144" s="117" t="s">
        <v>14</v>
      </c>
      <c r="L144" s="117" t="s">
        <v>152</v>
      </c>
      <c r="M144" s="117" t="s">
        <v>14</v>
      </c>
      <c r="N144" s="117" t="s">
        <v>19</v>
      </c>
      <c r="O144" s="117" t="s">
        <v>14</v>
      </c>
      <c r="P144" s="117" t="s">
        <v>19</v>
      </c>
      <c r="Q144" s="117" t="s">
        <v>13</v>
      </c>
      <c r="R144" s="117" t="s">
        <v>15</v>
      </c>
      <c r="S144" s="117" t="s">
        <v>13</v>
      </c>
      <c r="T144" s="117" t="s">
        <v>153</v>
      </c>
      <c r="U144" s="117" t="s">
        <v>13</v>
      </c>
      <c r="V144" s="117" t="s">
        <v>15</v>
      </c>
      <c r="W144" s="117" t="s">
        <v>14</v>
      </c>
      <c r="X144" s="119" t="s">
        <v>292</v>
      </c>
      <c r="Y144" s="14"/>
      <c r="Z144" s="6"/>
    </row>
    <row r="145" spans="2:26" ht="29.5" thickBot="1" x14ac:dyDescent="0.4">
      <c r="B145" s="2" t="s">
        <v>63</v>
      </c>
      <c r="C145" s="116">
        <v>87</v>
      </c>
      <c r="D145" s="117" t="s">
        <v>14</v>
      </c>
      <c r="E145" s="117" t="s">
        <v>146</v>
      </c>
      <c r="F145" s="117" t="s">
        <v>13</v>
      </c>
      <c r="G145" s="117" t="s">
        <v>14</v>
      </c>
      <c r="H145" s="117" t="s">
        <v>16</v>
      </c>
      <c r="I145" s="117" t="s">
        <v>13</v>
      </c>
      <c r="J145" s="117" t="s">
        <v>152</v>
      </c>
      <c r="K145" s="117" t="s">
        <v>14</v>
      </c>
      <c r="L145" s="117" t="s">
        <v>16</v>
      </c>
      <c r="M145" s="117" t="s">
        <v>14</v>
      </c>
      <c r="N145" s="117" t="s">
        <v>19</v>
      </c>
      <c r="O145" s="117" t="s">
        <v>14</v>
      </c>
      <c r="P145" s="117" t="s">
        <v>19</v>
      </c>
      <c r="Q145" s="117" t="s">
        <v>14</v>
      </c>
      <c r="R145" s="117" t="s">
        <v>19</v>
      </c>
      <c r="S145" s="117" t="s">
        <v>14</v>
      </c>
      <c r="T145" s="117" t="s">
        <v>19</v>
      </c>
      <c r="U145" s="117" t="s">
        <v>14</v>
      </c>
      <c r="V145" s="117" t="s">
        <v>19</v>
      </c>
      <c r="W145" s="117" t="s">
        <v>14</v>
      </c>
      <c r="X145" s="119" t="s">
        <v>291</v>
      </c>
      <c r="Y145" s="14"/>
      <c r="Z145" s="6"/>
    </row>
    <row r="146" spans="2:26" ht="44" hidden="1" thickBot="1" x14ac:dyDescent="0.4">
      <c r="B146" s="2" t="s">
        <v>69</v>
      </c>
      <c r="C146" s="116">
        <f>4+8+1+1+6+1+1+1+6+4+3+1+1+1+42+3+17+40+1+1+1</f>
        <v>144</v>
      </c>
      <c r="D146" s="117" t="s">
        <v>14</v>
      </c>
      <c r="E146" s="117" t="s">
        <v>132</v>
      </c>
      <c r="F146" s="117" t="s">
        <v>13</v>
      </c>
      <c r="G146" s="117" t="s">
        <v>13</v>
      </c>
      <c r="H146" s="117" t="s">
        <v>16</v>
      </c>
      <c r="I146" s="117" t="s">
        <v>13</v>
      </c>
      <c r="J146" s="117" t="s">
        <v>152</v>
      </c>
      <c r="K146" s="117" t="s">
        <v>13</v>
      </c>
      <c r="L146" s="117" t="s">
        <v>152</v>
      </c>
      <c r="M146" s="117" t="s">
        <v>13</v>
      </c>
      <c r="N146" s="117" t="s">
        <v>15</v>
      </c>
      <c r="O146" s="117" t="s">
        <v>14</v>
      </c>
      <c r="P146" s="117" t="s">
        <v>152</v>
      </c>
      <c r="Q146" s="117" t="s">
        <v>13</v>
      </c>
      <c r="R146" s="117" t="s">
        <v>15</v>
      </c>
      <c r="S146" s="117" t="s">
        <v>13</v>
      </c>
      <c r="T146" s="117" t="s">
        <v>153</v>
      </c>
      <c r="U146" s="117" t="s">
        <v>13</v>
      </c>
      <c r="V146" s="117" t="s">
        <v>153</v>
      </c>
      <c r="W146" s="117" t="s">
        <v>14</v>
      </c>
      <c r="X146" s="119" t="s">
        <v>293</v>
      </c>
      <c r="Y146" s="14"/>
      <c r="Z146" s="6"/>
    </row>
    <row r="147" spans="2:26" ht="29.5" hidden="1" thickBot="1" x14ac:dyDescent="0.4">
      <c r="B147" s="2" t="s">
        <v>69</v>
      </c>
      <c r="C147" s="116">
        <f>6+6+8+44+1+10+1+2+4+8+1+1+1+8+10+1+1+2+16+24</f>
        <v>155</v>
      </c>
      <c r="D147" s="117" t="s">
        <v>14</v>
      </c>
      <c r="E147" s="117" t="s">
        <v>151</v>
      </c>
      <c r="F147" s="117" t="s">
        <v>13</v>
      </c>
      <c r="G147" s="117" t="s">
        <v>13</v>
      </c>
      <c r="H147" s="117" t="s">
        <v>16</v>
      </c>
      <c r="I147" s="117" t="s">
        <v>13</v>
      </c>
      <c r="J147" s="117" t="s">
        <v>152</v>
      </c>
      <c r="K147" s="117" t="s">
        <v>13</v>
      </c>
      <c r="L147" s="117" t="s">
        <v>152</v>
      </c>
      <c r="M147" s="117" t="s">
        <v>13</v>
      </c>
      <c r="N147" s="117" t="s">
        <v>15</v>
      </c>
      <c r="O147" s="117" t="s">
        <v>14</v>
      </c>
      <c r="P147" s="117" t="s">
        <v>152</v>
      </c>
      <c r="Q147" s="117" t="s">
        <v>13</v>
      </c>
      <c r="R147" s="117" t="s">
        <v>15</v>
      </c>
      <c r="S147" s="117" t="s">
        <v>13</v>
      </c>
      <c r="T147" s="117" t="s">
        <v>153</v>
      </c>
      <c r="U147" s="117" t="s">
        <v>13</v>
      </c>
      <c r="V147" s="117" t="s">
        <v>15</v>
      </c>
      <c r="W147" s="117" t="s">
        <v>14</v>
      </c>
      <c r="X147" s="119" t="s">
        <v>294</v>
      </c>
      <c r="Y147" s="14"/>
      <c r="Z147" s="6"/>
    </row>
    <row r="148" spans="2:26" ht="15" thickBot="1" x14ac:dyDescent="0.4">
      <c r="B148" s="2" t="s">
        <v>69</v>
      </c>
      <c r="C148" s="116">
        <f>4+7+2+1+1+1+2+1+10+1+6</f>
        <v>36</v>
      </c>
      <c r="D148" s="117" t="s">
        <v>14</v>
      </c>
      <c r="E148" s="117" t="s">
        <v>146</v>
      </c>
      <c r="F148" s="117" t="s">
        <v>13</v>
      </c>
      <c r="G148" s="117" t="s">
        <v>13</v>
      </c>
      <c r="H148" s="117" t="s">
        <v>16</v>
      </c>
      <c r="I148" s="117" t="s">
        <v>14</v>
      </c>
      <c r="J148" s="117" t="s">
        <v>19</v>
      </c>
      <c r="K148" s="117" t="s">
        <v>14</v>
      </c>
      <c r="L148" s="117" t="s">
        <v>19</v>
      </c>
      <c r="M148" s="117" t="s">
        <v>14</v>
      </c>
      <c r="N148" s="117" t="s">
        <v>19</v>
      </c>
      <c r="O148" s="117" t="s">
        <v>14</v>
      </c>
      <c r="P148" s="117" t="s">
        <v>19</v>
      </c>
      <c r="Q148" s="117" t="s">
        <v>14</v>
      </c>
      <c r="R148" s="117" t="s">
        <v>19</v>
      </c>
      <c r="S148" s="117" t="s">
        <v>14</v>
      </c>
      <c r="T148" s="117" t="s">
        <v>19</v>
      </c>
      <c r="U148" s="117" t="s">
        <v>14</v>
      </c>
      <c r="V148" s="117" t="s">
        <v>19</v>
      </c>
      <c r="W148" s="117" t="s">
        <v>14</v>
      </c>
      <c r="X148" s="119" t="s">
        <v>157</v>
      </c>
      <c r="Y148" s="14"/>
      <c r="Z148" s="6"/>
    </row>
    <row r="149" spans="2:26" ht="15" hidden="1" thickBot="1" x14ac:dyDescent="0.4">
      <c r="B149" s="2" t="s">
        <v>104</v>
      </c>
      <c r="C149" s="116">
        <v>58</v>
      </c>
      <c r="D149" s="117" t="s">
        <v>14</v>
      </c>
      <c r="E149" s="117" t="s">
        <v>132</v>
      </c>
      <c r="F149" s="117" t="s">
        <v>13</v>
      </c>
      <c r="G149" s="117" t="s">
        <v>13</v>
      </c>
      <c r="H149" s="117" t="s">
        <v>16</v>
      </c>
      <c r="I149" s="117" t="s">
        <v>13</v>
      </c>
      <c r="J149" s="117" t="s">
        <v>152</v>
      </c>
      <c r="K149" s="117" t="s">
        <v>13</v>
      </c>
      <c r="L149" s="117" t="s">
        <v>152</v>
      </c>
      <c r="M149" s="117" t="s">
        <v>14</v>
      </c>
      <c r="N149" s="117" t="s">
        <v>19</v>
      </c>
      <c r="O149" s="117" t="s">
        <v>14</v>
      </c>
      <c r="P149" s="117" t="s">
        <v>19</v>
      </c>
      <c r="Q149" s="117" t="s">
        <v>14</v>
      </c>
      <c r="R149" s="117" t="s">
        <v>19</v>
      </c>
      <c r="S149" s="117" t="s">
        <v>13</v>
      </c>
      <c r="T149" s="117" t="s">
        <v>15</v>
      </c>
      <c r="U149" s="117" t="s">
        <v>13</v>
      </c>
      <c r="V149" s="117" t="s">
        <v>15</v>
      </c>
      <c r="W149" s="117" t="s">
        <v>14</v>
      </c>
      <c r="X149" s="119" t="s">
        <v>157</v>
      </c>
      <c r="Y149" s="14"/>
      <c r="Z149" s="6"/>
    </row>
    <row r="150" spans="2:26" ht="15" thickBot="1" x14ac:dyDescent="0.4">
      <c r="B150" s="2" t="s">
        <v>104</v>
      </c>
      <c r="C150" s="116">
        <v>28</v>
      </c>
      <c r="D150" s="117" t="s">
        <v>14</v>
      </c>
      <c r="E150" s="117" t="s">
        <v>146</v>
      </c>
      <c r="F150" s="117" t="s">
        <v>13</v>
      </c>
      <c r="G150" s="117" t="s">
        <v>13</v>
      </c>
      <c r="H150" s="117" t="s">
        <v>16</v>
      </c>
      <c r="I150" s="117" t="s">
        <v>13</v>
      </c>
      <c r="J150" s="117" t="s">
        <v>152</v>
      </c>
      <c r="K150" s="117" t="s">
        <v>14</v>
      </c>
      <c r="L150" s="117" t="s">
        <v>19</v>
      </c>
      <c r="M150" s="117" t="s">
        <v>14</v>
      </c>
      <c r="N150" s="117" t="s">
        <v>19</v>
      </c>
      <c r="O150" s="117" t="s">
        <v>14</v>
      </c>
      <c r="P150" s="117" t="s">
        <v>19</v>
      </c>
      <c r="Q150" s="117" t="s">
        <v>14</v>
      </c>
      <c r="R150" s="117" t="s">
        <v>19</v>
      </c>
      <c r="S150" s="117" t="s">
        <v>14</v>
      </c>
      <c r="T150" s="117" t="s">
        <v>19</v>
      </c>
      <c r="U150" s="117" t="s">
        <v>14</v>
      </c>
      <c r="V150" s="117" t="s">
        <v>19</v>
      </c>
      <c r="W150" s="117" t="s">
        <v>14</v>
      </c>
      <c r="X150" s="119" t="s">
        <v>157</v>
      </c>
      <c r="Y150" s="14"/>
      <c r="Z150" s="6"/>
    </row>
    <row r="151" spans="2:26" ht="15" hidden="1" thickBot="1" x14ac:dyDescent="0.4">
      <c r="B151" s="2" t="s">
        <v>206</v>
      </c>
      <c r="C151" s="116">
        <v>135</v>
      </c>
      <c r="D151" s="117" t="s">
        <v>14</v>
      </c>
      <c r="E151" s="117" t="s">
        <v>132</v>
      </c>
      <c r="F151" s="117" t="s">
        <v>13</v>
      </c>
      <c r="G151" s="117" t="s">
        <v>13</v>
      </c>
      <c r="H151" s="117" t="s">
        <v>16</v>
      </c>
      <c r="I151" s="117" t="s">
        <v>13</v>
      </c>
      <c r="J151" s="117" t="s">
        <v>152</v>
      </c>
      <c r="K151" s="117" t="s">
        <v>13</v>
      </c>
      <c r="L151" s="117" t="s">
        <v>152</v>
      </c>
      <c r="M151" s="117" t="s">
        <v>13</v>
      </c>
      <c r="N151" s="117" t="s">
        <v>15</v>
      </c>
      <c r="O151" s="117" t="s">
        <v>14</v>
      </c>
      <c r="P151" s="117" t="s">
        <v>19</v>
      </c>
      <c r="Q151" s="117" t="s">
        <v>13</v>
      </c>
      <c r="R151" s="117" t="s">
        <v>15</v>
      </c>
      <c r="S151" s="117" t="s">
        <v>13</v>
      </c>
      <c r="T151" s="117" t="s">
        <v>17</v>
      </c>
      <c r="U151" s="117" t="s">
        <v>13</v>
      </c>
      <c r="V151" s="117" t="s">
        <v>19</v>
      </c>
      <c r="W151" s="117" t="s">
        <v>14</v>
      </c>
      <c r="X151" s="123" t="s">
        <v>207</v>
      </c>
      <c r="Y151" s="6"/>
      <c r="Z151" s="6"/>
    </row>
    <row r="152" spans="2:26" ht="15" hidden="1" thickBot="1" x14ac:dyDescent="0.4">
      <c r="B152" s="2" t="s">
        <v>206</v>
      </c>
      <c r="C152" s="116">
        <v>113</v>
      </c>
      <c r="D152" s="117" t="s">
        <v>14</v>
      </c>
      <c r="E152" s="117" t="s">
        <v>151</v>
      </c>
      <c r="F152" s="117" t="s">
        <v>13</v>
      </c>
      <c r="G152" s="117" t="s">
        <v>13</v>
      </c>
      <c r="H152" s="117" t="s">
        <v>16</v>
      </c>
      <c r="I152" s="117" t="s">
        <v>13</v>
      </c>
      <c r="J152" s="117" t="s">
        <v>152</v>
      </c>
      <c r="K152" s="117" t="s">
        <v>13</v>
      </c>
      <c r="L152" s="117" t="s">
        <v>152</v>
      </c>
      <c r="M152" s="117" t="s">
        <v>14</v>
      </c>
      <c r="N152" s="117" t="s">
        <v>19</v>
      </c>
      <c r="O152" s="117" t="s">
        <v>14</v>
      </c>
      <c r="P152" s="117" t="s">
        <v>19</v>
      </c>
      <c r="Q152" s="117" t="s">
        <v>14</v>
      </c>
      <c r="R152" s="117" t="s">
        <v>19</v>
      </c>
      <c r="S152" s="117" t="s">
        <v>13</v>
      </c>
      <c r="T152" s="117" t="s">
        <v>153</v>
      </c>
      <c r="U152" s="117" t="s">
        <v>13</v>
      </c>
      <c r="V152" s="117" t="s">
        <v>15</v>
      </c>
      <c r="W152" s="117" t="s">
        <v>14</v>
      </c>
      <c r="X152" s="119" t="s">
        <v>295</v>
      </c>
      <c r="Y152" s="14"/>
      <c r="Z152" s="6"/>
    </row>
    <row r="153" spans="2:26" ht="15" thickBot="1" x14ac:dyDescent="0.4">
      <c r="B153" s="2" t="s">
        <v>206</v>
      </c>
      <c r="C153" s="116">
        <v>73</v>
      </c>
      <c r="D153" s="117" t="s">
        <v>14</v>
      </c>
      <c r="E153" s="117" t="s">
        <v>146</v>
      </c>
      <c r="F153" s="117" t="s">
        <v>13</v>
      </c>
      <c r="G153" s="117" t="s">
        <v>13</v>
      </c>
      <c r="H153" s="117" t="s">
        <v>16</v>
      </c>
      <c r="I153" s="117" t="s">
        <v>13</v>
      </c>
      <c r="J153" s="117" t="s">
        <v>152</v>
      </c>
      <c r="K153" s="117" t="s">
        <v>13</v>
      </c>
      <c r="L153" s="117" t="s">
        <v>152</v>
      </c>
      <c r="M153" s="117" t="s">
        <v>14</v>
      </c>
      <c r="N153" s="117" t="s">
        <v>19</v>
      </c>
      <c r="O153" s="117" t="s">
        <v>14</v>
      </c>
      <c r="P153" s="117" t="s">
        <v>19</v>
      </c>
      <c r="Q153" s="117" t="s">
        <v>14</v>
      </c>
      <c r="R153" s="117" t="s">
        <v>19</v>
      </c>
      <c r="S153" s="117" t="s">
        <v>13</v>
      </c>
      <c r="T153" s="117" t="s">
        <v>15</v>
      </c>
      <c r="U153" s="117" t="s">
        <v>14</v>
      </c>
      <c r="V153" s="117" t="s">
        <v>19</v>
      </c>
      <c r="W153" s="117" t="s">
        <v>14</v>
      </c>
      <c r="X153" s="119" t="s">
        <v>296</v>
      </c>
      <c r="Y153" s="14"/>
      <c r="Z153" s="6"/>
    </row>
    <row r="154" spans="2:26" ht="29.5" hidden="1" thickBot="1" x14ac:dyDescent="0.4">
      <c r="B154" s="2" t="s">
        <v>117</v>
      </c>
      <c r="C154" s="116">
        <v>27</v>
      </c>
      <c r="D154" s="117" t="s">
        <v>135</v>
      </c>
      <c r="E154" s="117" t="s">
        <v>132</v>
      </c>
      <c r="F154" s="117" t="s">
        <v>14</v>
      </c>
      <c r="G154" s="117" t="s">
        <v>14</v>
      </c>
      <c r="H154" s="117" t="s">
        <v>19</v>
      </c>
      <c r="I154" s="117" t="s">
        <v>14</v>
      </c>
      <c r="J154" s="117" t="s">
        <v>19</v>
      </c>
      <c r="K154" s="117" t="s">
        <v>14</v>
      </c>
      <c r="L154" s="117" t="s">
        <v>19</v>
      </c>
      <c r="M154" s="117" t="s">
        <v>14</v>
      </c>
      <c r="N154" s="117" t="s">
        <v>19</v>
      </c>
      <c r="O154" s="117" t="s">
        <v>14</v>
      </c>
      <c r="P154" s="117" t="s">
        <v>19</v>
      </c>
      <c r="Q154" s="117" t="s">
        <v>13</v>
      </c>
      <c r="R154" s="117" t="s">
        <v>15</v>
      </c>
      <c r="S154" s="117" t="s">
        <v>13</v>
      </c>
      <c r="T154" s="117" t="s">
        <v>17</v>
      </c>
      <c r="U154" s="117" t="s">
        <v>14</v>
      </c>
      <c r="V154" s="117" t="s">
        <v>19</v>
      </c>
      <c r="W154" s="117" t="s">
        <v>14</v>
      </c>
      <c r="X154" s="119" t="s">
        <v>208</v>
      </c>
      <c r="Y154" s="6"/>
      <c r="Z154" s="6"/>
    </row>
    <row r="155" spans="2:26" ht="58.5" hidden="1" thickBot="1" x14ac:dyDescent="0.4">
      <c r="B155" s="2" t="s">
        <v>117</v>
      </c>
      <c r="C155" s="116">
        <v>126</v>
      </c>
      <c r="D155" s="117" t="s">
        <v>135</v>
      </c>
      <c r="E155" s="117" t="s">
        <v>151</v>
      </c>
      <c r="F155" s="117" t="s">
        <v>14</v>
      </c>
      <c r="G155" s="117" t="s">
        <v>14</v>
      </c>
      <c r="H155" s="117" t="s">
        <v>19</v>
      </c>
      <c r="I155" s="117" t="s">
        <v>14</v>
      </c>
      <c r="J155" s="117" t="s">
        <v>19</v>
      </c>
      <c r="K155" s="117" t="s">
        <v>14</v>
      </c>
      <c r="L155" s="117" t="s">
        <v>19</v>
      </c>
      <c r="M155" s="117" t="s">
        <v>14</v>
      </c>
      <c r="N155" s="117" t="s">
        <v>19</v>
      </c>
      <c r="O155" s="117" t="s">
        <v>14</v>
      </c>
      <c r="P155" s="117" t="s">
        <v>19</v>
      </c>
      <c r="Q155" s="117" t="s">
        <v>13</v>
      </c>
      <c r="R155" s="117" t="s">
        <v>15</v>
      </c>
      <c r="S155" s="117" t="s">
        <v>13</v>
      </c>
      <c r="T155" s="117" t="s">
        <v>17</v>
      </c>
      <c r="U155" s="117" t="s">
        <v>14</v>
      </c>
      <c r="V155" s="117" t="s">
        <v>19</v>
      </c>
      <c r="W155" s="117" t="s">
        <v>14</v>
      </c>
      <c r="X155" s="119" t="s">
        <v>209</v>
      </c>
      <c r="Y155" s="6"/>
      <c r="Z155" s="6"/>
    </row>
    <row r="156" spans="2:26" ht="29.5" thickBot="1" x14ac:dyDescent="0.4">
      <c r="B156" s="2" t="s">
        <v>117</v>
      </c>
      <c r="C156" s="116">
        <v>6</v>
      </c>
      <c r="D156" s="117" t="s">
        <v>14</v>
      </c>
      <c r="E156" s="117" t="s">
        <v>146</v>
      </c>
      <c r="F156" s="117" t="s">
        <v>13</v>
      </c>
      <c r="G156" s="117" t="s">
        <v>13</v>
      </c>
      <c r="H156" s="117" t="s">
        <v>16</v>
      </c>
      <c r="I156" s="117" t="s">
        <v>14</v>
      </c>
      <c r="J156" s="117" t="s">
        <v>19</v>
      </c>
      <c r="K156" s="117" t="s">
        <v>14</v>
      </c>
      <c r="L156" s="117" t="s">
        <v>19</v>
      </c>
      <c r="M156" s="117" t="s">
        <v>14</v>
      </c>
      <c r="N156" s="117" t="s">
        <v>19</v>
      </c>
      <c r="O156" s="117" t="s">
        <v>14</v>
      </c>
      <c r="P156" s="117" t="s">
        <v>19</v>
      </c>
      <c r="Q156" s="117" t="s">
        <v>14</v>
      </c>
      <c r="R156" s="117" t="s">
        <v>19</v>
      </c>
      <c r="S156" s="117" t="s">
        <v>14</v>
      </c>
      <c r="T156" s="117" t="s">
        <v>19</v>
      </c>
      <c r="U156" s="117" t="s">
        <v>14</v>
      </c>
      <c r="V156" s="117" t="s">
        <v>19</v>
      </c>
      <c r="W156" s="117" t="s">
        <v>14</v>
      </c>
      <c r="X156" s="119" t="s">
        <v>297</v>
      </c>
      <c r="Y156" s="29"/>
      <c r="Z156" s="6"/>
    </row>
    <row r="157" spans="2:26" ht="15" hidden="1" thickBot="1" x14ac:dyDescent="0.4">
      <c r="B157" s="2" t="s">
        <v>39</v>
      </c>
      <c r="C157" s="116">
        <v>154</v>
      </c>
      <c r="D157" s="117" t="s">
        <v>14</v>
      </c>
      <c r="E157" s="117" t="s">
        <v>132</v>
      </c>
      <c r="F157" s="117" t="s">
        <v>13</v>
      </c>
      <c r="G157" s="117" t="s">
        <v>13</v>
      </c>
      <c r="H157" s="117" t="s">
        <v>16</v>
      </c>
      <c r="I157" s="117" t="s">
        <v>13</v>
      </c>
      <c r="J157" s="117" t="s">
        <v>152</v>
      </c>
      <c r="K157" s="117" t="s">
        <v>13</v>
      </c>
      <c r="L157" s="117" t="s">
        <v>152</v>
      </c>
      <c r="M157" s="117" t="s">
        <v>13</v>
      </c>
      <c r="N157" s="117" t="s">
        <v>15</v>
      </c>
      <c r="O157" s="117" t="s">
        <v>14</v>
      </c>
      <c r="P157" s="117" t="s">
        <v>19</v>
      </c>
      <c r="Q157" s="117" t="s">
        <v>13</v>
      </c>
      <c r="R157" s="117" t="s">
        <v>15</v>
      </c>
      <c r="S157" s="117" t="s">
        <v>13</v>
      </c>
      <c r="T157" s="117" t="s">
        <v>153</v>
      </c>
      <c r="U157" s="117" t="s">
        <v>13</v>
      </c>
      <c r="V157" s="117" t="s">
        <v>15</v>
      </c>
      <c r="W157" s="117" t="s">
        <v>14</v>
      </c>
      <c r="X157" s="119" t="s">
        <v>157</v>
      </c>
      <c r="Y157" s="14"/>
      <c r="Z157" s="6"/>
    </row>
    <row r="158" spans="2:26" ht="44" hidden="1" thickBot="1" x14ac:dyDescent="0.4">
      <c r="B158" s="2" t="s">
        <v>39</v>
      </c>
      <c r="C158" s="116">
        <f>43+41+21+23+38</f>
        <v>166</v>
      </c>
      <c r="D158" s="117" t="s">
        <v>14</v>
      </c>
      <c r="E158" s="117" t="s">
        <v>151</v>
      </c>
      <c r="F158" s="117" t="s">
        <v>13</v>
      </c>
      <c r="G158" s="117" t="s">
        <v>13</v>
      </c>
      <c r="H158" s="117" t="s">
        <v>16</v>
      </c>
      <c r="I158" s="117" t="s">
        <v>13</v>
      </c>
      <c r="J158" s="117" t="s">
        <v>152</v>
      </c>
      <c r="K158" s="117" t="s">
        <v>13</v>
      </c>
      <c r="L158" s="117" t="s">
        <v>152</v>
      </c>
      <c r="M158" s="117" t="s">
        <v>14</v>
      </c>
      <c r="N158" s="117" t="s">
        <v>19</v>
      </c>
      <c r="O158" s="117" t="s">
        <v>14</v>
      </c>
      <c r="P158" s="117" t="s">
        <v>19</v>
      </c>
      <c r="Q158" s="117" t="s">
        <v>13</v>
      </c>
      <c r="R158" s="117" t="s">
        <v>15</v>
      </c>
      <c r="S158" s="117" t="s">
        <v>13</v>
      </c>
      <c r="T158" s="117" t="s">
        <v>153</v>
      </c>
      <c r="U158" s="117" t="s">
        <v>13</v>
      </c>
      <c r="V158" s="117" t="s">
        <v>15</v>
      </c>
      <c r="W158" s="117" t="s">
        <v>14</v>
      </c>
      <c r="X158" s="119" t="s">
        <v>298</v>
      </c>
      <c r="Y158" s="14"/>
      <c r="Z158" s="6"/>
    </row>
    <row r="159" spans="2:26" ht="15" thickBot="1" x14ac:dyDescent="0.4">
      <c r="B159" s="2" t="s">
        <v>39</v>
      </c>
      <c r="C159" s="116">
        <v>37</v>
      </c>
      <c r="D159" s="117" t="s">
        <v>14</v>
      </c>
      <c r="E159" s="117" t="s">
        <v>146</v>
      </c>
      <c r="F159" s="117" t="s">
        <v>14</v>
      </c>
      <c r="G159" s="117" t="s">
        <v>14</v>
      </c>
      <c r="H159" s="117" t="s">
        <v>16</v>
      </c>
      <c r="I159" s="117" t="s">
        <v>14</v>
      </c>
      <c r="J159" s="117" t="s">
        <v>152</v>
      </c>
      <c r="K159" s="117" t="s">
        <v>14</v>
      </c>
      <c r="L159" s="117" t="s">
        <v>19</v>
      </c>
      <c r="M159" s="117" t="s">
        <v>14</v>
      </c>
      <c r="N159" s="117" t="s">
        <v>19</v>
      </c>
      <c r="O159" s="117" t="s">
        <v>14</v>
      </c>
      <c r="P159" s="117" t="s">
        <v>19</v>
      </c>
      <c r="Q159" s="117" t="s">
        <v>14</v>
      </c>
      <c r="R159" s="117" t="s">
        <v>19</v>
      </c>
      <c r="S159" s="117" t="s">
        <v>14</v>
      </c>
      <c r="T159" s="117" t="s">
        <v>19</v>
      </c>
      <c r="U159" s="117" t="s">
        <v>14</v>
      </c>
      <c r="V159" s="117" t="s">
        <v>19</v>
      </c>
      <c r="W159" s="117" t="s">
        <v>14</v>
      </c>
      <c r="X159" s="119" t="s">
        <v>157</v>
      </c>
      <c r="Y159" s="14"/>
      <c r="Z159" s="6"/>
    </row>
    <row r="160" spans="2:26" ht="58.5" hidden="1" thickBot="1" x14ac:dyDescent="0.4">
      <c r="B160" s="2" t="s">
        <v>65</v>
      </c>
      <c r="C160" s="116">
        <v>74</v>
      </c>
      <c r="D160" s="117" t="s">
        <v>14</v>
      </c>
      <c r="E160" s="117" t="s">
        <v>132</v>
      </c>
      <c r="F160" s="117" t="s">
        <v>13</v>
      </c>
      <c r="G160" s="117" t="s">
        <v>13</v>
      </c>
      <c r="H160" s="117" t="s">
        <v>16</v>
      </c>
      <c r="I160" s="117" t="s">
        <v>13</v>
      </c>
      <c r="J160" s="117" t="s">
        <v>152</v>
      </c>
      <c r="K160" s="117" t="s">
        <v>13</v>
      </c>
      <c r="L160" s="117" t="s">
        <v>152</v>
      </c>
      <c r="M160" s="117" t="s">
        <v>13</v>
      </c>
      <c r="N160" s="117" t="s">
        <v>15</v>
      </c>
      <c r="O160" s="117" t="s">
        <v>14</v>
      </c>
      <c r="P160" s="117" t="s">
        <v>17</v>
      </c>
      <c r="Q160" s="117" t="s">
        <v>13</v>
      </c>
      <c r="R160" s="117" t="s">
        <v>17</v>
      </c>
      <c r="S160" s="117" t="s">
        <v>13</v>
      </c>
      <c r="T160" s="117" t="s">
        <v>15</v>
      </c>
      <c r="U160" s="117" t="s">
        <v>14</v>
      </c>
      <c r="V160" s="117" t="s">
        <v>19</v>
      </c>
      <c r="W160" s="117" t="s">
        <v>14</v>
      </c>
      <c r="X160" s="119" t="s">
        <v>210</v>
      </c>
      <c r="Y160" s="136" t="s">
        <v>301</v>
      </c>
      <c r="Z160" s="6"/>
    </row>
    <row r="161" spans="2:26" ht="73" hidden="1" thickBot="1" x14ac:dyDescent="0.4">
      <c r="B161" s="2" t="s">
        <v>65</v>
      </c>
      <c r="C161" s="116">
        <f>176+85</f>
        <v>261</v>
      </c>
      <c r="D161" s="117" t="s">
        <v>14</v>
      </c>
      <c r="E161" s="117" t="s">
        <v>151</v>
      </c>
      <c r="F161" s="117" t="s">
        <v>13</v>
      </c>
      <c r="G161" s="117" t="s">
        <v>13</v>
      </c>
      <c r="H161" s="117" t="s">
        <v>16</v>
      </c>
      <c r="I161" s="117" t="s">
        <v>13</v>
      </c>
      <c r="J161" s="117" t="s">
        <v>152</v>
      </c>
      <c r="K161" s="117" t="s">
        <v>13</v>
      </c>
      <c r="L161" s="117" t="s">
        <v>152</v>
      </c>
      <c r="M161" s="117" t="s">
        <v>13</v>
      </c>
      <c r="N161" s="117" t="s">
        <v>15</v>
      </c>
      <c r="O161" s="117" t="s">
        <v>13</v>
      </c>
      <c r="P161" s="117" t="s">
        <v>152</v>
      </c>
      <c r="Q161" s="117" t="s">
        <v>14</v>
      </c>
      <c r="R161" s="117" t="s">
        <v>19</v>
      </c>
      <c r="S161" s="117" t="s">
        <v>13</v>
      </c>
      <c r="T161" s="117" t="s">
        <v>153</v>
      </c>
      <c r="U161" s="117" t="s">
        <v>13</v>
      </c>
      <c r="V161" s="117" t="s">
        <v>15</v>
      </c>
      <c r="W161" s="117" t="s">
        <v>14</v>
      </c>
      <c r="X161" s="119" t="s">
        <v>300</v>
      </c>
      <c r="Y161" s="29"/>
      <c r="Z161" s="6"/>
    </row>
    <row r="162" spans="2:26" ht="15" thickBot="1" x14ac:dyDescent="0.4">
      <c r="B162" s="2" t="s">
        <v>65</v>
      </c>
      <c r="C162" s="116">
        <f>22+9</f>
        <v>31</v>
      </c>
      <c r="D162" s="117" t="s">
        <v>14</v>
      </c>
      <c r="E162" s="117" t="s">
        <v>146</v>
      </c>
      <c r="F162" s="117" t="s">
        <v>13</v>
      </c>
      <c r="G162" s="117" t="s">
        <v>13</v>
      </c>
      <c r="H162" s="117" t="s">
        <v>16</v>
      </c>
      <c r="I162" s="117" t="s">
        <v>14</v>
      </c>
      <c r="J162" s="117" t="s">
        <v>19</v>
      </c>
      <c r="K162" s="117" t="s">
        <v>14</v>
      </c>
      <c r="L162" s="117" t="s">
        <v>19</v>
      </c>
      <c r="M162" s="117" t="s">
        <v>14</v>
      </c>
      <c r="N162" s="117" t="s">
        <v>19</v>
      </c>
      <c r="O162" s="117" t="s">
        <v>14</v>
      </c>
      <c r="P162" s="117" t="s">
        <v>19</v>
      </c>
      <c r="Q162" s="117" t="s">
        <v>14</v>
      </c>
      <c r="R162" s="117" t="s">
        <v>19</v>
      </c>
      <c r="S162" s="117" t="s">
        <v>13</v>
      </c>
      <c r="T162" s="117" t="s">
        <v>15</v>
      </c>
      <c r="U162" s="117" t="s">
        <v>14</v>
      </c>
      <c r="V162" s="117" t="s">
        <v>19</v>
      </c>
      <c r="W162" s="117" t="s">
        <v>14</v>
      </c>
      <c r="X162" s="119" t="s">
        <v>157</v>
      </c>
      <c r="Y162" s="14"/>
      <c r="Z162" s="6"/>
    </row>
    <row r="163" spans="2:26" ht="15" hidden="1" thickBot="1" x14ac:dyDescent="0.4">
      <c r="B163" s="2" t="s">
        <v>46</v>
      </c>
      <c r="C163" s="116">
        <v>177</v>
      </c>
      <c r="D163" s="117" t="s">
        <v>14</v>
      </c>
      <c r="E163" s="117" t="s">
        <v>132</v>
      </c>
      <c r="F163" s="117" t="s">
        <v>13</v>
      </c>
      <c r="G163" s="117" t="s">
        <v>13</v>
      </c>
      <c r="H163" s="117" t="s">
        <v>16</v>
      </c>
      <c r="I163" s="117" t="s">
        <v>13</v>
      </c>
      <c r="J163" s="117" t="s">
        <v>152</v>
      </c>
      <c r="K163" s="117" t="s">
        <v>13</v>
      </c>
      <c r="L163" s="117" t="s">
        <v>152</v>
      </c>
      <c r="M163" s="117" t="s">
        <v>13</v>
      </c>
      <c r="N163" s="117" t="s">
        <v>15</v>
      </c>
      <c r="O163" s="117" t="s">
        <v>14</v>
      </c>
      <c r="P163" s="117" t="s">
        <v>19</v>
      </c>
      <c r="Q163" s="117" t="s">
        <v>13</v>
      </c>
      <c r="R163" s="117" t="s">
        <v>15</v>
      </c>
      <c r="S163" s="117" t="s">
        <v>13</v>
      </c>
      <c r="T163" s="117" t="s">
        <v>153</v>
      </c>
      <c r="U163" s="117" t="s">
        <v>13</v>
      </c>
      <c r="V163" s="117" t="s">
        <v>15</v>
      </c>
      <c r="W163" s="117" t="s">
        <v>14</v>
      </c>
      <c r="X163" s="119" t="s">
        <v>157</v>
      </c>
      <c r="Y163" s="14"/>
      <c r="Z163" s="6"/>
    </row>
    <row r="164" spans="2:26" ht="15" thickBot="1" x14ac:dyDescent="0.4">
      <c r="B164" s="2" t="s">
        <v>46</v>
      </c>
      <c r="C164" s="116">
        <v>68</v>
      </c>
      <c r="D164" s="117" t="s">
        <v>14</v>
      </c>
      <c r="E164" s="117" t="s">
        <v>146</v>
      </c>
      <c r="F164" s="117" t="s">
        <v>14</v>
      </c>
      <c r="G164" s="117" t="s">
        <v>14</v>
      </c>
      <c r="H164" s="117" t="s">
        <v>16</v>
      </c>
      <c r="I164" s="117" t="s">
        <v>13</v>
      </c>
      <c r="J164" s="117" t="s">
        <v>152</v>
      </c>
      <c r="K164" s="117" t="s">
        <v>13</v>
      </c>
      <c r="L164" s="117" t="s">
        <v>152</v>
      </c>
      <c r="M164" s="117" t="s">
        <v>14</v>
      </c>
      <c r="N164" s="117" t="s">
        <v>19</v>
      </c>
      <c r="O164" s="117" t="s">
        <v>14</v>
      </c>
      <c r="P164" s="117" t="s">
        <v>19</v>
      </c>
      <c r="Q164" s="117" t="s">
        <v>14</v>
      </c>
      <c r="R164" s="117" t="s">
        <v>19</v>
      </c>
      <c r="S164" s="117" t="s">
        <v>14</v>
      </c>
      <c r="T164" s="117" t="s">
        <v>19</v>
      </c>
      <c r="U164" s="117" t="s">
        <v>14</v>
      </c>
      <c r="V164" s="117" t="s">
        <v>19</v>
      </c>
      <c r="W164" s="117" t="s">
        <v>14</v>
      </c>
      <c r="X164" s="119" t="s">
        <v>157</v>
      </c>
      <c r="Y164" s="14"/>
      <c r="Z164" s="6"/>
    </row>
    <row r="165" spans="2:26" ht="15" hidden="1" thickBot="1" x14ac:dyDescent="0.4">
      <c r="B165" s="2" t="s">
        <v>116</v>
      </c>
      <c r="C165" s="116">
        <v>161</v>
      </c>
      <c r="D165" s="117" t="s">
        <v>14</v>
      </c>
      <c r="E165" s="117" t="s">
        <v>132</v>
      </c>
      <c r="F165" s="117" t="s">
        <v>13</v>
      </c>
      <c r="G165" s="117" t="s">
        <v>13</v>
      </c>
      <c r="H165" s="117" t="s">
        <v>16</v>
      </c>
      <c r="I165" s="117" t="s">
        <v>13</v>
      </c>
      <c r="J165" s="117" t="s">
        <v>152</v>
      </c>
      <c r="K165" s="117" t="s">
        <v>14</v>
      </c>
      <c r="L165" s="117" t="s">
        <v>152</v>
      </c>
      <c r="M165" s="117" t="s">
        <v>14</v>
      </c>
      <c r="N165" s="117" t="s">
        <v>19</v>
      </c>
      <c r="O165" s="117" t="s">
        <v>14</v>
      </c>
      <c r="P165" s="117" t="s">
        <v>19</v>
      </c>
      <c r="Q165" s="117" t="s">
        <v>13</v>
      </c>
      <c r="R165" s="117" t="s">
        <v>15</v>
      </c>
      <c r="S165" s="117" t="s">
        <v>13</v>
      </c>
      <c r="T165" s="117" t="s">
        <v>153</v>
      </c>
      <c r="U165" s="117" t="s">
        <v>13</v>
      </c>
      <c r="V165" s="117" t="s">
        <v>15</v>
      </c>
      <c r="W165" s="117" t="s">
        <v>14</v>
      </c>
      <c r="X165" s="119" t="s">
        <v>157</v>
      </c>
      <c r="Y165" s="14"/>
      <c r="Z165" s="6"/>
    </row>
    <row r="166" spans="2:26" ht="58.5" hidden="1" thickBot="1" x14ac:dyDescent="0.4">
      <c r="B166" s="2" t="s">
        <v>116</v>
      </c>
      <c r="C166" s="116">
        <f>214+104</f>
        <v>318</v>
      </c>
      <c r="D166" s="117" t="s">
        <v>14</v>
      </c>
      <c r="E166" s="117" t="s">
        <v>151</v>
      </c>
      <c r="F166" s="117" t="s">
        <v>13</v>
      </c>
      <c r="G166" s="117" t="s">
        <v>13</v>
      </c>
      <c r="H166" s="117" t="s">
        <v>16</v>
      </c>
      <c r="I166" s="117" t="s">
        <v>13</v>
      </c>
      <c r="J166" s="117" t="s">
        <v>152</v>
      </c>
      <c r="K166" s="117" t="s">
        <v>13</v>
      </c>
      <c r="L166" s="117" t="s">
        <v>152</v>
      </c>
      <c r="M166" s="117" t="s">
        <v>13</v>
      </c>
      <c r="N166" s="117" t="s">
        <v>15</v>
      </c>
      <c r="O166" s="117" t="s">
        <v>13</v>
      </c>
      <c r="P166" s="117" t="s">
        <v>17</v>
      </c>
      <c r="Q166" s="117" t="s">
        <v>13</v>
      </c>
      <c r="R166" s="117" t="s">
        <v>15</v>
      </c>
      <c r="S166" s="117" t="s">
        <v>13</v>
      </c>
      <c r="T166" s="117" t="s">
        <v>153</v>
      </c>
      <c r="U166" s="117" t="s">
        <v>13</v>
      </c>
      <c r="V166" s="117" t="s">
        <v>15</v>
      </c>
      <c r="W166" s="117" t="s">
        <v>13</v>
      </c>
      <c r="X166" s="119" t="s">
        <v>299</v>
      </c>
      <c r="Y166" s="14"/>
      <c r="Z166" s="6"/>
    </row>
    <row r="167" spans="2:26" ht="29.5" thickBot="1" x14ac:dyDescent="0.4">
      <c r="B167" s="2" t="s">
        <v>116</v>
      </c>
      <c r="C167" s="116">
        <v>42</v>
      </c>
      <c r="D167" s="117" t="s">
        <v>14</v>
      </c>
      <c r="E167" s="117" t="s">
        <v>146</v>
      </c>
      <c r="F167" s="117" t="s">
        <v>13</v>
      </c>
      <c r="G167" s="117" t="s">
        <v>14</v>
      </c>
      <c r="H167" s="117" t="s">
        <v>16</v>
      </c>
      <c r="I167" s="117" t="s">
        <v>14</v>
      </c>
      <c r="J167" s="117" t="s">
        <v>19</v>
      </c>
      <c r="K167" s="117" t="s">
        <v>14</v>
      </c>
      <c r="L167" s="117" t="s">
        <v>19</v>
      </c>
      <c r="M167" s="117" t="s">
        <v>14</v>
      </c>
      <c r="N167" s="117" t="s">
        <v>19</v>
      </c>
      <c r="O167" s="117" t="s">
        <v>14</v>
      </c>
      <c r="P167" s="117" t="s">
        <v>19</v>
      </c>
      <c r="Q167" s="117" t="s">
        <v>14</v>
      </c>
      <c r="R167" s="117" t="s">
        <v>19</v>
      </c>
      <c r="S167" s="117" t="s">
        <v>14</v>
      </c>
      <c r="T167" s="117" t="s">
        <v>19</v>
      </c>
      <c r="U167" s="117" t="s">
        <v>14</v>
      </c>
      <c r="V167" s="117" t="s">
        <v>19</v>
      </c>
      <c r="W167" s="117" t="s">
        <v>14</v>
      </c>
      <c r="X167" s="119" t="s">
        <v>290</v>
      </c>
      <c r="Y167" s="14"/>
      <c r="Z167" s="6"/>
    </row>
    <row r="168" spans="2:26" ht="87.5" hidden="1" thickBot="1" x14ac:dyDescent="0.4">
      <c r="B168" s="2" t="s">
        <v>97</v>
      </c>
      <c r="C168" s="116">
        <v>187</v>
      </c>
      <c r="D168" s="117" t="s">
        <v>14</v>
      </c>
      <c r="E168" s="117" t="s">
        <v>132</v>
      </c>
      <c r="F168" s="117" t="s">
        <v>13</v>
      </c>
      <c r="G168" s="117" t="s">
        <v>13</v>
      </c>
      <c r="H168" s="117" t="s">
        <v>16</v>
      </c>
      <c r="I168" s="117" t="s">
        <v>13</v>
      </c>
      <c r="J168" s="117" t="s">
        <v>152</v>
      </c>
      <c r="K168" s="117" t="s">
        <v>13</v>
      </c>
      <c r="L168" s="117" t="s">
        <v>152</v>
      </c>
      <c r="M168" s="117" t="s">
        <v>13</v>
      </c>
      <c r="N168" s="117" t="s">
        <v>15</v>
      </c>
      <c r="O168" s="117" t="s">
        <v>14</v>
      </c>
      <c r="P168" s="117" t="s">
        <v>17</v>
      </c>
      <c r="Q168" s="117" t="s">
        <v>13</v>
      </c>
      <c r="R168" s="117" t="s">
        <v>15</v>
      </c>
      <c r="S168" s="117" t="s">
        <v>13</v>
      </c>
      <c r="T168" s="117" t="s">
        <v>153</v>
      </c>
      <c r="U168" s="117" t="s">
        <v>13</v>
      </c>
      <c r="V168" s="117" t="s">
        <v>15</v>
      </c>
      <c r="W168" s="117" t="s">
        <v>14</v>
      </c>
      <c r="X168" s="119" t="s">
        <v>289</v>
      </c>
      <c r="Y168" s="6"/>
      <c r="Z168" s="6"/>
    </row>
    <row r="169" spans="2:26" ht="15" hidden="1" thickBot="1" x14ac:dyDescent="0.4">
      <c r="B169" s="2" t="s">
        <v>97</v>
      </c>
      <c r="C169" s="116">
        <v>258</v>
      </c>
      <c r="D169" s="117" t="s">
        <v>14</v>
      </c>
      <c r="E169" s="117" t="s">
        <v>151</v>
      </c>
      <c r="F169" s="117" t="s">
        <v>13</v>
      </c>
      <c r="G169" s="117" t="s">
        <v>13</v>
      </c>
      <c r="H169" s="117" t="s">
        <v>16</v>
      </c>
      <c r="I169" s="117" t="s">
        <v>13</v>
      </c>
      <c r="J169" s="117" t="s">
        <v>152</v>
      </c>
      <c r="K169" s="117" t="s">
        <v>13</v>
      </c>
      <c r="L169" s="117" t="s">
        <v>152</v>
      </c>
      <c r="M169" s="117" t="s">
        <v>13</v>
      </c>
      <c r="N169" s="117" t="s">
        <v>15</v>
      </c>
      <c r="O169" s="117" t="s">
        <v>14</v>
      </c>
      <c r="P169" s="117" t="s">
        <v>19</v>
      </c>
      <c r="Q169" s="117" t="s">
        <v>13</v>
      </c>
      <c r="R169" s="117" t="s">
        <v>15</v>
      </c>
      <c r="S169" s="117" t="s">
        <v>13</v>
      </c>
      <c r="T169" s="117" t="s">
        <v>153</v>
      </c>
      <c r="U169" s="117" t="s">
        <v>13</v>
      </c>
      <c r="V169" s="117" t="s">
        <v>15</v>
      </c>
      <c r="W169" s="117" t="s">
        <v>14</v>
      </c>
      <c r="X169" s="119" t="s">
        <v>157</v>
      </c>
      <c r="Y169" s="14"/>
      <c r="Z169" s="6"/>
    </row>
    <row r="170" spans="2:26" ht="15" thickBot="1" x14ac:dyDescent="0.4">
      <c r="B170" s="2" t="s">
        <v>97</v>
      </c>
      <c r="C170" s="116">
        <v>109</v>
      </c>
      <c r="D170" s="117" t="s">
        <v>14</v>
      </c>
      <c r="E170" s="117" t="s">
        <v>146</v>
      </c>
      <c r="F170" s="117" t="s">
        <v>13</v>
      </c>
      <c r="G170" s="117" t="s">
        <v>13</v>
      </c>
      <c r="H170" s="117" t="s">
        <v>16</v>
      </c>
      <c r="I170" s="117" t="s">
        <v>13</v>
      </c>
      <c r="J170" s="117" t="s">
        <v>152</v>
      </c>
      <c r="K170" s="117" t="s">
        <v>14</v>
      </c>
      <c r="L170" s="117" t="s">
        <v>152</v>
      </c>
      <c r="M170" s="117" t="s">
        <v>14</v>
      </c>
      <c r="N170" s="117" t="s">
        <v>19</v>
      </c>
      <c r="O170" s="117" t="s">
        <v>14</v>
      </c>
      <c r="P170" s="117" t="s">
        <v>19</v>
      </c>
      <c r="Q170" s="117" t="s">
        <v>14</v>
      </c>
      <c r="R170" s="117" t="s">
        <v>19</v>
      </c>
      <c r="S170" s="117" t="s">
        <v>14</v>
      </c>
      <c r="T170" s="117" t="s">
        <v>19</v>
      </c>
      <c r="U170" s="117" t="s">
        <v>14</v>
      </c>
      <c r="V170" s="117" t="s">
        <v>19</v>
      </c>
      <c r="W170" s="117" t="s">
        <v>14</v>
      </c>
      <c r="X170" s="119" t="s">
        <v>157</v>
      </c>
      <c r="Y170" s="14"/>
      <c r="Z170" s="6"/>
    </row>
    <row r="171" spans="2:26" ht="44" hidden="1" thickBot="1" x14ac:dyDescent="0.4">
      <c r="B171" s="2" t="s">
        <v>225</v>
      </c>
      <c r="C171" s="116">
        <v>36</v>
      </c>
      <c r="D171" s="117" t="s">
        <v>135</v>
      </c>
      <c r="E171" s="117" t="s">
        <v>151</v>
      </c>
      <c r="F171" s="117" t="s">
        <v>14</v>
      </c>
      <c r="G171" s="117" t="s">
        <v>14</v>
      </c>
      <c r="H171" s="117" t="s">
        <v>16</v>
      </c>
      <c r="I171" s="117" t="s">
        <v>14</v>
      </c>
      <c r="J171" s="117" t="s">
        <v>19</v>
      </c>
      <c r="K171" s="117" t="s">
        <v>14</v>
      </c>
      <c r="L171" s="117" t="s">
        <v>19</v>
      </c>
      <c r="M171" s="117" t="s">
        <v>14</v>
      </c>
      <c r="N171" s="117" t="s">
        <v>19</v>
      </c>
      <c r="O171" s="117" t="s">
        <v>14</v>
      </c>
      <c r="P171" s="117" t="s">
        <v>19</v>
      </c>
      <c r="Q171" s="117" t="s">
        <v>14</v>
      </c>
      <c r="R171" s="117" t="s">
        <v>19</v>
      </c>
      <c r="S171" s="117" t="s">
        <v>14</v>
      </c>
      <c r="T171" s="117" t="s">
        <v>19</v>
      </c>
      <c r="U171" s="117" t="s">
        <v>14</v>
      </c>
      <c r="V171" s="117" t="s">
        <v>19</v>
      </c>
      <c r="W171" s="117" t="s">
        <v>14</v>
      </c>
      <c r="X171" s="119" t="s">
        <v>226</v>
      </c>
      <c r="Y171" s="6"/>
      <c r="Z171" s="6"/>
    </row>
    <row r="172" spans="2:26" ht="15" thickBot="1" x14ac:dyDescent="0.4">
      <c r="B172" s="2" t="s">
        <v>225</v>
      </c>
      <c r="C172" s="29">
        <v>54</v>
      </c>
      <c r="D172" s="125" t="s">
        <v>14</v>
      </c>
      <c r="E172" s="125" t="s">
        <v>146</v>
      </c>
      <c r="F172" s="125" t="s">
        <v>13</v>
      </c>
      <c r="G172" s="125" t="s">
        <v>13</v>
      </c>
      <c r="H172" s="125" t="s">
        <v>16</v>
      </c>
      <c r="I172" s="125" t="s">
        <v>14</v>
      </c>
      <c r="J172" s="125" t="s">
        <v>152</v>
      </c>
      <c r="K172" s="125" t="s">
        <v>14</v>
      </c>
      <c r="L172" s="125" t="s">
        <v>19</v>
      </c>
      <c r="M172" s="125" t="s">
        <v>14</v>
      </c>
      <c r="N172" s="125" t="s">
        <v>19</v>
      </c>
      <c r="O172" s="125" t="s">
        <v>14</v>
      </c>
      <c r="P172" s="125" t="s">
        <v>19</v>
      </c>
      <c r="Q172" s="125" t="s">
        <v>14</v>
      </c>
      <c r="R172" s="125" t="s">
        <v>19</v>
      </c>
      <c r="S172" s="125" t="s">
        <v>14</v>
      </c>
      <c r="T172" s="125" t="s">
        <v>19</v>
      </c>
      <c r="U172" s="125" t="s">
        <v>14</v>
      </c>
      <c r="V172" s="125" t="s">
        <v>19</v>
      </c>
      <c r="W172" s="125" t="s">
        <v>14</v>
      </c>
      <c r="X172" s="126" t="s">
        <v>288</v>
      </c>
      <c r="Y172" s="14"/>
      <c r="Z172" s="6"/>
    </row>
    <row r="173" spans="2:26" hidden="1" x14ac:dyDescent="0.35">
      <c r="B173" s="15" t="s">
        <v>245</v>
      </c>
      <c r="C173" s="104"/>
      <c r="D173" s="105">
        <f>COUNTIF(D13:D172,"*Ja*")</f>
        <v>44</v>
      </c>
      <c r="E173" s="105"/>
      <c r="F173" s="105">
        <f t="shared" ref="F173:W173" si="0">COUNTIF(F13:F172,"*Ja*")</f>
        <v>123</v>
      </c>
      <c r="G173" s="105">
        <f t="shared" si="0"/>
        <v>108</v>
      </c>
      <c r="H173" s="105"/>
      <c r="I173" s="105">
        <f t="shared" si="0"/>
        <v>94</v>
      </c>
      <c r="J173" s="105"/>
      <c r="K173" s="105">
        <f t="shared" si="0"/>
        <v>83</v>
      </c>
      <c r="L173" s="105"/>
      <c r="M173" s="105">
        <f t="shared" si="0"/>
        <v>40</v>
      </c>
      <c r="N173" s="105"/>
      <c r="O173" s="105">
        <f t="shared" si="0"/>
        <v>6</v>
      </c>
      <c r="P173" s="105"/>
      <c r="Q173" s="105">
        <f t="shared" si="0"/>
        <v>78</v>
      </c>
      <c r="R173" s="105"/>
      <c r="S173" s="105">
        <f t="shared" si="0"/>
        <v>98</v>
      </c>
      <c r="T173" s="105"/>
      <c r="U173" s="105">
        <f t="shared" si="0"/>
        <v>41</v>
      </c>
      <c r="V173" s="105"/>
      <c r="W173" s="105">
        <f t="shared" si="0"/>
        <v>2</v>
      </c>
      <c r="X173" s="106"/>
    </row>
    <row r="174" spans="2:26" hidden="1" x14ac:dyDescent="0.35">
      <c r="B174" s="90" t="s">
        <v>246</v>
      </c>
      <c r="C174" s="22"/>
      <c r="D174" s="20">
        <f>COUNTIF(D13:D172,"*Nej*")</f>
        <v>116</v>
      </c>
      <c r="E174" s="20"/>
      <c r="F174" s="20">
        <f t="shared" ref="F174:W174" si="1">COUNTIF(F13:F172,"*Nej*")</f>
        <v>37</v>
      </c>
      <c r="G174" s="20">
        <f t="shared" si="1"/>
        <v>52</v>
      </c>
      <c r="H174" s="20"/>
      <c r="I174" s="20">
        <f t="shared" si="1"/>
        <v>66</v>
      </c>
      <c r="J174" s="20"/>
      <c r="K174" s="20">
        <f t="shared" si="1"/>
        <v>77</v>
      </c>
      <c r="L174" s="20"/>
      <c r="M174" s="20">
        <f t="shared" si="1"/>
        <v>120</v>
      </c>
      <c r="N174" s="20"/>
      <c r="O174" s="20">
        <f t="shared" si="1"/>
        <v>154</v>
      </c>
      <c r="P174" s="20"/>
      <c r="Q174" s="20">
        <f t="shared" si="1"/>
        <v>82</v>
      </c>
      <c r="R174" s="20"/>
      <c r="S174" s="20">
        <f t="shared" si="1"/>
        <v>62</v>
      </c>
      <c r="T174" s="20"/>
      <c r="U174" s="20">
        <f t="shared" si="1"/>
        <v>112</v>
      </c>
      <c r="V174" s="20"/>
      <c r="W174" s="20">
        <f t="shared" si="1"/>
        <v>158</v>
      </c>
      <c r="X174" s="23"/>
    </row>
    <row r="175" spans="2:26" hidden="1" x14ac:dyDescent="0.35">
      <c r="B175" s="90" t="s">
        <v>154</v>
      </c>
      <c r="C175" s="22"/>
      <c r="D175" s="20">
        <f t="shared" ref="D175:S175" si="2">COUNTIF(D13:D172,"*Ikke relevant*")</f>
        <v>0</v>
      </c>
      <c r="E175" s="20"/>
      <c r="F175" s="20">
        <f t="shared" si="2"/>
        <v>0</v>
      </c>
      <c r="G175" s="20">
        <f t="shared" si="2"/>
        <v>0</v>
      </c>
      <c r="H175" s="20"/>
      <c r="I175" s="20">
        <f t="shared" si="2"/>
        <v>0</v>
      </c>
      <c r="J175" s="20"/>
      <c r="K175" s="20">
        <f t="shared" si="2"/>
        <v>0</v>
      </c>
      <c r="L175" s="20"/>
      <c r="M175" s="20">
        <f t="shared" si="2"/>
        <v>0</v>
      </c>
      <c r="N175" s="20"/>
      <c r="O175" s="20">
        <f t="shared" si="2"/>
        <v>0</v>
      </c>
      <c r="P175" s="20"/>
      <c r="Q175" s="20">
        <f t="shared" si="2"/>
        <v>0</v>
      </c>
      <c r="R175" s="20"/>
      <c r="S175" s="20">
        <f t="shared" si="2"/>
        <v>0</v>
      </c>
      <c r="T175" s="20"/>
      <c r="U175" s="20">
        <f>COUNTIF(U13:U172,"*Ikke relevant*")</f>
        <v>7</v>
      </c>
      <c r="V175" s="20"/>
      <c r="W175" s="20">
        <f t="shared" ref="W175" si="3">COUNTIF(W13:W172,"*Ikke relevant*")</f>
        <v>0</v>
      </c>
      <c r="X175" s="23"/>
    </row>
    <row r="176" spans="2:26" hidden="1" x14ac:dyDescent="0.35">
      <c r="B176" s="90" t="s">
        <v>223</v>
      </c>
      <c r="C176" s="22"/>
      <c r="D176" s="20">
        <f>D173+D174</f>
        <v>160</v>
      </c>
      <c r="E176" s="20"/>
      <c r="F176" s="20">
        <f t="shared" ref="F176:W176" si="4">F173+F174</f>
        <v>160</v>
      </c>
      <c r="G176" s="20">
        <f t="shared" si="4"/>
        <v>160</v>
      </c>
      <c r="H176" s="20"/>
      <c r="I176" s="20">
        <f t="shared" si="4"/>
        <v>160</v>
      </c>
      <c r="J176" s="20"/>
      <c r="K176" s="20">
        <f t="shared" si="4"/>
        <v>160</v>
      </c>
      <c r="L176" s="20"/>
      <c r="M176" s="20">
        <f t="shared" si="4"/>
        <v>160</v>
      </c>
      <c r="N176" s="20"/>
      <c r="O176" s="20">
        <f t="shared" si="4"/>
        <v>160</v>
      </c>
      <c r="P176" s="20"/>
      <c r="Q176" s="20">
        <f t="shared" si="4"/>
        <v>160</v>
      </c>
      <c r="R176" s="20"/>
      <c r="S176" s="20">
        <f t="shared" si="4"/>
        <v>160</v>
      </c>
      <c r="T176" s="20"/>
      <c r="U176" s="20">
        <f>U173+U174+U175</f>
        <v>160</v>
      </c>
      <c r="V176" s="20"/>
      <c r="W176" s="20">
        <f t="shared" si="4"/>
        <v>160</v>
      </c>
      <c r="X176" s="23"/>
    </row>
    <row r="177" spans="2:24" ht="15" hidden="1" thickBot="1" x14ac:dyDescent="0.4">
      <c r="B177" s="13" t="s">
        <v>126</v>
      </c>
      <c r="C177" s="113"/>
      <c r="D177" s="114">
        <f>D173/D176</f>
        <v>0.27500000000000002</v>
      </c>
      <c r="E177" s="114"/>
      <c r="F177" s="114">
        <f t="shared" ref="F177:W177" si="5">F173/F176</f>
        <v>0.76875000000000004</v>
      </c>
      <c r="G177" s="114">
        <f t="shared" si="5"/>
        <v>0.67500000000000004</v>
      </c>
      <c r="H177" s="114"/>
      <c r="I177" s="114">
        <f t="shared" si="5"/>
        <v>0.58750000000000002</v>
      </c>
      <c r="J177" s="114"/>
      <c r="K177" s="114">
        <f t="shared" si="5"/>
        <v>0.51875000000000004</v>
      </c>
      <c r="L177" s="114"/>
      <c r="M177" s="114">
        <f t="shared" si="5"/>
        <v>0.25</v>
      </c>
      <c r="N177" s="114"/>
      <c r="O177" s="114">
        <f t="shared" si="5"/>
        <v>3.7499999999999999E-2</v>
      </c>
      <c r="P177" s="114"/>
      <c r="Q177" s="114">
        <f t="shared" si="5"/>
        <v>0.48749999999999999</v>
      </c>
      <c r="R177" s="114"/>
      <c r="S177" s="114">
        <f t="shared" si="5"/>
        <v>0.61250000000000004</v>
      </c>
      <c r="T177" s="114"/>
      <c r="U177" s="114">
        <f>U173/(U176-U175)</f>
        <v>0.26797385620915032</v>
      </c>
      <c r="V177" s="114"/>
      <c r="W177" s="114">
        <f t="shared" si="5"/>
        <v>1.2500000000000001E-2</v>
      </c>
      <c r="X177" s="115"/>
    </row>
    <row r="178" spans="2:24" ht="15" hidden="1" thickBot="1" x14ac:dyDescent="0.4">
      <c r="B178" s="8"/>
      <c r="C178" s="156"/>
      <c r="D178" s="135" t="s">
        <v>140</v>
      </c>
      <c r="E178" s="157"/>
      <c r="F178" s="237" t="s">
        <v>0</v>
      </c>
      <c r="G178" s="238"/>
      <c r="H178" s="245"/>
      <c r="I178" s="237" t="s">
        <v>6</v>
      </c>
      <c r="J178" s="238"/>
      <c r="K178" s="238"/>
      <c r="L178" s="238"/>
      <c r="M178" s="238"/>
      <c r="N178" s="245"/>
      <c r="O178" s="237" t="s">
        <v>8</v>
      </c>
      <c r="P178" s="245"/>
      <c r="Q178" s="237" t="s">
        <v>9</v>
      </c>
      <c r="R178" s="245"/>
      <c r="S178" s="240" t="s">
        <v>12</v>
      </c>
      <c r="T178" s="240"/>
      <c r="U178" s="241"/>
      <c r="V178" s="242"/>
      <c r="W178" s="11" t="s">
        <v>133</v>
      </c>
      <c r="X178" s="157"/>
    </row>
    <row r="179" spans="2:24" hidden="1" x14ac:dyDescent="0.35">
      <c r="B179" s="90" t="s">
        <v>245</v>
      </c>
      <c r="C179" s="15"/>
      <c r="D179" s="167">
        <f>D173</f>
        <v>44</v>
      </c>
      <c r="E179" s="168"/>
      <c r="F179" s="167">
        <f>COUNTIFS(F13:F172,"*Ja*",G13:G172,"*Ja*")</f>
        <v>108</v>
      </c>
      <c r="G179" s="171"/>
      <c r="H179" s="168"/>
      <c r="I179" s="167">
        <f>COUNTIFS(I13:I172,"*Ja*",K13:K172,"*Ja*",M13:M172,"*Ja*")</f>
        <v>40</v>
      </c>
      <c r="J179" s="171"/>
      <c r="K179" s="171"/>
      <c r="L179" s="171"/>
      <c r="M179" s="171"/>
      <c r="N179" s="168"/>
      <c r="O179" s="167">
        <f>O173</f>
        <v>6</v>
      </c>
      <c r="P179" s="168"/>
      <c r="Q179" s="22">
        <f>Q173</f>
        <v>78</v>
      </c>
      <c r="R179" s="23"/>
      <c r="S179" s="167">
        <f>COUNTIFS(S13:S172,"*Ja*",U13:U172,"*Ja*")</f>
        <v>41</v>
      </c>
      <c r="T179" s="171"/>
      <c r="U179" s="171"/>
      <c r="V179" s="168"/>
      <c r="W179" s="160">
        <f>W173</f>
        <v>2</v>
      </c>
      <c r="X179" s="15"/>
    </row>
    <row r="180" spans="2:24" hidden="1" x14ac:dyDescent="0.35">
      <c r="B180" s="90" t="s">
        <v>246</v>
      </c>
      <c r="C180" s="90"/>
      <c r="D180" s="165">
        <f t="shared" ref="D180:D183" si="6">D174</f>
        <v>116</v>
      </c>
      <c r="E180" s="166"/>
      <c r="F180" s="165">
        <f>F176-F179</f>
        <v>52</v>
      </c>
      <c r="G180" s="170"/>
      <c r="H180" s="166"/>
      <c r="I180" s="165">
        <f>I176-I179</f>
        <v>120</v>
      </c>
      <c r="J180" s="170"/>
      <c r="K180" s="170"/>
      <c r="L180" s="170"/>
      <c r="M180" s="170"/>
      <c r="N180" s="166"/>
      <c r="O180" s="165">
        <f t="shared" ref="O180:O183" si="7">O174</f>
        <v>154</v>
      </c>
      <c r="P180" s="166"/>
      <c r="Q180" s="22">
        <f>Q174</f>
        <v>82</v>
      </c>
      <c r="R180" s="23"/>
      <c r="S180" s="165">
        <f>U174</f>
        <v>112</v>
      </c>
      <c r="T180" s="170"/>
      <c r="U180" s="170"/>
      <c r="V180" s="166"/>
      <c r="W180" s="161">
        <f t="shared" ref="W180:W183" si="8">W174</f>
        <v>158</v>
      </c>
      <c r="X180" s="90"/>
    </row>
    <row r="181" spans="2:24" hidden="1" x14ac:dyDescent="0.35">
      <c r="B181" s="90" t="s">
        <v>154</v>
      </c>
      <c r="C181" s="90"/>
      <c r="D181" s="165">
        <f t="shared" si="6"/>
        <v>0</v>
      </c>
      <c r="E181" s="166"/>
      <c r="F181" s="165">
        <f>F175</f>
        <v>0</v>
      </c>
      <c r="G181" s="170"/>
      <c r="H181" s="166"/>
      <c r="I181" s="165">
        <f t="shared" ref="I181:I182" si="9">I175</f>
        <v>0</v>
      </c>
      <c r="J181" s="170"/>
      <c r="K181" s="170"/>
      <c r="L181" s="170"/>
      <c r="M181" s="170"/>
      <c r="N181" s="166"/>
      <c r="O181" s="165">
        <f t="shared" si="7"/>
        <v>0</v>
      </c>
      <c r="P181" s="166"/>
      <c r="Q181" s="22">
        <f t="shared" ref="Q181:Q182" si="10">Q175</f>
        <v>0</v>
      </c>
      <c r="R181" s="23"/>
      <c r="S181" s="165">
        <f>U175</f>
        <v>7</v>
      </c>
      <c r="T181" s="170"/>
      <c r="U181" s="170"/>
      <c r="V181" s="166"/>
      <c r="W181" s="161">
        <f t="shared" si="8"/>
        <v>0</v>
      </c>
      <c r="X181" s="90"/>
    </row>
    <row r="182" spans="2:24" hidden="1" x14ac:dyDescent="0.35">
      <c r="B182" s="90" t="s">
        <v>223</v>
      </c>
      <c r="C182" s="90"/>
      <c r="D182" s="165">
        <f t="shared" si="6"/>
        <v>160</v>
      </c>
      <c r="E182" s="166"/>
      <c r="F182" s="165">
        <f>F176</f>
        <v>160</v>
      </c>
      <c r="G182" s="170"/>
      <c r="H182" s="166"/>
      <c r="I182" s="165">
        <f t="shared" si="9"/>
        <v>160</v>
      </c>
      <c r="J182" s="170"/>
      <c r="K182" s="170"/>
      <c r="L182" s="170"/>
      <c r="M182" s="170"/>
      <c r="N182" s="166"/>
      <c r="O182" s="165">
        <f t="shared" si="7"/>
        <v>160</v>
      </c>
      <c r="P182" s="166"/>
      <c r="Q182" s="22">
        <f t="shared" si="10"/>
        <v>160</v>
      </c>
      <c r="R182" s="23"/>
      <c r="S182" s="165">
        <f>S176</f>
        <v>160</v>
      </c>
      <c r="T182" s="170"/>
      <c r="U182" s="170"/>
      <c r="V182" s="166"/>
      <c r="W182" s="161">
        <f t="shared" si="8"/>
        <v>160</v>
      </c>
      <c r="X182" s="90"/>
    </row>
    <row r="183" spans="2:24" ht="15" hidden="1" thickBot="1" x14ac:dyDescent="0.4">
      <c r="B183" s="13" t="s">
        <v>126</v>
      </c>
      <c r="C183" s="159"/>
      <c r="D183" s="163">
        <f t="shared" si="6"/>
        <v>0.27500000000000002</v>
      </c>
      <c r="E183" s="164"/>
      <c r="F183" s="163">
        <f>F179/F182</f>
        <v>0.67500000000000004</v>
      </c>
      <c r="G183" s="169"/>
      <c r="H183" s="164"/>
      <c r="I183" s="163">
        <f>I179/I182</f>
        <v>0.25</v>
      </c>
      <c r="J183" s="169"/>
      <c r="K183" s="169"/>
      <c r="L183" s="169"/>
      <c r="M183" s="169"/>
      <c r="N183" s="164"/>
      <c r="O183" s="163">
        <f t="shared" si="7"/>
        <v>3.7499999999999999E-2</v>
      </c>
      <c r="P183" s="164"/>
      <c r="Q183" s="110">
        <f>Q177</f>
        <v>0.48749999999999999</v>
      </c>
      <c r="R183" s="111"/>
      <c r="S183" s="163">
        <f>S179/(S182-S181)</f>
        <v>0.26797385620915032</v>
      </c>
      <c r="T183" s="169"/>
      <c r="U183" s="169"/>
      <c r="V183" s="164"/>
      <c r="W183" s="162">
        <f t="shared" si="8"/>
        <v>1.2500000000000001E-2</v>
      </c>
      <c r="X183" s="13"/>
    </row>
  </sheetData>
  <sheetProtection formatCells="0" formatColumns="0" formatRows="0" insertColumns="0" insertRows="0" insertHyperlinks="0"/>
  <autoFilter ref="C12:X183" xr:uid="{87BF7DE1-281E-4AC3-A698-29C4DE536A73}">
    <filterColumn colId="2">
      <filters>
        <filter val="Til- og ombygning (fritliggende parcel)"/>
      </filters>
    </filterColumn>
  </autoFilter>
  <mergeCells count="13">
    <mergeCell ref="F178:H178"/>
    <mergeCell ref="I178:N178"/>
    <mergeCell ref="O178:P178"/>
    <mergeCell ref="Q178:R178"/>
    <mergeCell ref="S178:V178"/>
    <mergeCell ref="A1:W2"/>
    <mergeCell ref="Z7:AC7"/>
    <mergeCell ref="Q11:R11"/>
    <mergeCell ref="S11:V11"/>
    <mergeCell ref="B11:B12"/>
    <mergeCell ref="F11:H11"/>
    <mergeCell ref="I11:N11"/>
    <mergeCell ref="O11:P11"/>
  </mergeCells>
  <dataValidations count="7">
    <dataValidation type="list" allowBlank="1" showInputMessage="1" showErrorMessage="1" sqref="K13:K19 U13:U18 O13:O19 M13:M19 F13:G19 I13:I19 Q13:Q19 S13:S19" xr:uid="{C20F97A5-3F26-45B5-B574-F5986BF218C1}">
      <formula1>Valg_1.1</formula1>
    </dataValidation>
    <dataValidation type="list" allowBlank="1" showInputMessage="1" showErrorMessage="1" sqref="R13:R16 T13:T16 P13:P16 N13:N16 L13:L16 H13:H16 J13:J16 V13:V16" xr:uid="{05058AA7-EE19-44AD-AD15-A05783F105AC}">
      <formula1>Valg_2.1</formula1>
    </dataValidation>
    <dataValidation type="list" allowBlank="1" showInputMessage="1" showErrorMessage="1" sqref="W13:W19 D13:D172" xr:uid="{7187F5D9-FB68-4AD7-8759-34B2C3D31FE6}">
      <formula1>Valg_4.1.1</formula1>
    </dataValidation>
    <dataValidation type="list" allowBlank="1" showInputMessage="1" showErrorMessage="1" sqref="T17:T20 H17:H26 R17:R25 V17:V25 P17:P26 N17:N26 L17:L26 J17:J26" xr:uid="{36C0D655-7E94-4A96-9F94-52E17C6375A4}">
      <formula1>Valg_2.1.1</formula1>
    </dataValidation>
    <dataValidation type="list" allowBlank="1" showInputMessage="1" showErrorMessage="1" sqref="R26:R172 V26:V172 P27:P172 N27:N172 L27:L172 J27:J172 H27:H172 T21:T172" xr:uid="{BB2D26C4-6DA5-48C4-B930-15027C31D63A}">
      <formula1>Valg_2.1.1.1</formula1>
    </dataValidation>
    <dataValidation type="list" allowBlank="1" showInputMessage="1" showErrorMessage="1" sqref="E13:E172" xr:uid="{B87DF4F0-C95A-448D-AC61-862F3177AFDF}">
      <formula1>Valg_3.1.2</formula1>
    </dataValidation>
    <dataValidation type="list" allowBlank="1" showInputMessage="1" showErrorMessage="1" sqref="W20:W172 U19:U172 Q20:Q172 O20:O172 M20:M172 K20:K172 I20:I172 F20:G172 S20:S172" xr:uid="{29B84C18-BBFD-4872-A423-B8C67756CAB2}">
      <formula1>Valg_1.2</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E7F5-A59B-43CC-875B-C6117A9B57BD}">
  <sheetPr codeName="Sheet7"/>
  <dimension ref="A1:W85"/>
  <sheetViews>
    <sheetView showGridLines="0" topLeftCell="A30" zoomScale="70" zoomScaleNormal="70" workbookViewId="0">
      <selection activeCell="A63" sqref="A63"/>
    </sheetView>
  </sheetViews>
  <sheetFormatPr defaultRowHeight="14.5" x14ac:dyDescent="0.35"/>
  <cols>
    <col min="1" max="1" width="33.54296875" bestFit="1" customWidth="1"/>
    <col min="2" max="2" width="38.7265625" bestFit="1" customWidth="1"/>
    <col min="3" max="3" width="80" bestFit="1" customWidth="1"/>
    <col min="4" max="4" width="37.453125" bestFit="1" customWidth="1"/>
    <col min="5" max="5" width="29.7265625" bestFit="1" customWidth="1"/>
    <col min="6" max="6" width="45.453125" bestFit="1" customWidth="1"/>
    <col min="7" max="7" width="24" bestFit="1" customWidth="1"/>
    <col min="8" max="8" width="103.1796875" bestFit="1" customWidth="1"/>
    <col min="9" max="9" width="25.26953125" bestFit="1" customWidth="1"/>
    <col min="10" max="10" width="29.1796875" bestFit="1" customWidth="1"/>
    <col min="11" max="11" width="24" bestFit="1" customWidth="1"/>
    <col min="12" max="12" width="22.453125" bestFit="1" customWidth="1"/>
    <col min="13" max="13" width="25.26953125" bestFit="1" customWidth="1"/>
    <col min="14" max="14" width="94.54296875" bestFit="1" customWidth="1"/>
    <col min="15" max="15" width="24" bestFit="1" customWidth="1"/>
    <col min="16" max="16" width="28.7265625" bestFit="1" customWidth="1"/>
    <col min="17" max="17" width="24" bestFit="1" customWidth="1"/>
    <col min="18" max="18" width="30.54296875" bestFit="1" customWidth="1"/>
    <col min="19" max="19" width="24" bestFit="1" customWidth="1"/>
    <col min="20" max="20" width="57.26953125" bestFit="1" customWidth="1"/>
    <col min="21" max="21" width="24" bestFit="1" customWidth="1"/>
    <col min="22" max="22" width="31" bestFit="1" customWidth="1"/>
    <col min="23" max="23" width="74.81640625" bestFit="1" customWidth="1"/>
  </cols>
  <sheetData>
    <row r="1" spans="1:23" x14ac:dyDescent="0.35">
      <c r="A1" s="221" t="s">
        <v>305</v>
      </c>
      <c r="B1" s="222"/>
      <c r="C1" s="222"/>
      <c r="D1" s="222"/>
      <c r="E1" s="222"/>
      <c r="F1" s="222"/>
      <c r="G1" s="222"/>
      <c r="H1" s="222"/>
      <c r="I1" s="222"/>
      <c r="J1" s="222"/>
      <c r="K1" s="222"/>
      <c r="L1" s="222"/>
      <c r="M1" s="222"/>
      <c r="N1" s="222"/>
      <c r="O1" s="222"/>
      <c r="P1" s="222"/>
      <c r="Q1" s="222"/>
      <c r="R1" s="222"/>
      <c r="S1" s="222"/>
      <c r="T1" s="222"/>
      <c r="U1" s="222"/>
      <c r="V1" s="222"/>
      <c r="W1" s="223"/>
    </row>
    <row r="2" spans="1:23" ht="15"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23" x14ac:dyDescent="0.35">
      <c r="A3" s="66"/>
      <c r="B3" s="66"/>
      <c r="C3" s="66"/>
      <c r="D3" s="66"/>
      <c r="E3" s="66"/>
      <c r="F3" s="66"/>
      <c r="G3" s="66"/>
      <c r="H3" s="66"/>
      <c r="I3" s="66"/>
      <c r="J3" s="66"/>
      <c r="K3" s="66"/>
      <c r="L3" s="66"/>
      <c r="M3" s="66"/>
      <c r="N3" s="66"/>
      <c r="O3" s="66"/>
      <c r="P3" s="66"/>
      <c r="Q3" s="66"/>
      <c r="R3" s="66"/>
      <c r="S3" s="66"/>
      <c r="T3" s="66"/>
      <c r="U3" s="66"/>
      <c r="V3" s="66"/>
      <c r="W3" s="66"/>
    </row>
    <row r="10" spans="1:23" ht="15" thickBot="1" x14ac:dyDescent="0.4"/>
    <row r="11" spans="1:23" ht="15" thickBot="1" x14ac:dyDescent="0.4">
      <c r="A11" s="243" t="s">
        <v>177</v>
      </c>
      <c r="B11" s="7" t="s">
        <v>138</v>
      </c>
      <c r="C11" s="32" t="s">
        <v>140</v>
      </c>
      <c r="D11" s="32" t="s">
        <v>129</v>
      </c>
      <c r="E11" s="237" t="s">
        <v>0</v>
      </c>
      <c r="F11" s="238"/>
      <c r="G11" s="245"/>
      <c r="H11" s="237" t="s">
        <v>6</v>
      </c>
      <c r="I11" s="238"/>
      <c r="J11" s="238"/>
      <c r="K11" s="238"/>
      <c r="L11" s="238"/>
      <c r="M11" s="245"/>
      <c r="N11" s="246" t="s">
        <v>8</v>
      </c>
      <c r="O11" s="247"/>
      <c r="P11" s="237" t="s">
        <v>9</v>
      </c>
      <c r="Q11" s="238"/>
      <c r="R11" s="239" t="s">
        <v>12</v>
      </c>
      <c r="S11" s="240"/>
      <c r="T11" s="241"/>
      <c r="U11" s="242"/>
      <c r="V11" s="11" t="s">
        <v>133</v>
      </c>
      <c r="W11" s="11" t="s">
        <v>137</v>
      </c>
    </row>
    <row r="12" spans="1:23" ht="15" thickBot="1" x14ac:dyDescent="0.4">
      <c r="A12" s="244"/>
      <c r="B12" s="12" t="s">
        <v>141</v>
      </c>
      <c r="C12" s="12" t="s">
        <v>143</v>
      </c>
      <c r="D12" s="12" t="s">
        <v>130</v>
      </c>
      <c r="E12" s="12" t="s">
        <v>1</v>
      </c>
      <c r="F12" s="12" t="s">
        <v>2</v>
      </c>
      <c r="G12" s="12" t="s">
        <v>3</v>
      </c>
      <c r="H12" s="12" t="s">
        <v>22</v>
      </c>
      <c r="I12" s="12" t="s">
        <v>3</v>
      </c>
      <c r="J12" s="12" t="s">
        <v>4</v>
      </c>
      <c r="K12" s="12" t="s">
        <v>3</v>
      </c>
      <c r="L12" s="12" t="s">
        <v>5</v>
      </c>
      <c r="M12" s="12" t="s">
        <v>3</v>
      </c>
      <c r="N12" s="12" t="s">
        <v>7</v>
      </c>
      <c r="O12" s="12" t="s">
        <v>3</v>
      </c>
      <c r="P12" s="9" t="s">
        <v>10</v>
      </c>
      <c r="Q12" s="9" t="s">
        <v>3</v>
      </c>
      <c r="R12" s="12" t="s">
        <v>11</v>
      </c>
      <c r="S12" s="9" t="s">
        <v>3</v>
      </c>
      <c r="T12" s="12" t="s">
        <v>23</v>
      </c>
      <c r="U12" s="9" t="s">
        <v>3</v>
      </c>
      <c r="V12" s="9" t="s">
        <v>134</v>
      </c>
      <c r="W12" s="9" t="s">
        <v>144</v>
      </c>
    </row>
    <row r="13" spans="1:23" ht="44" thickBot="1" x14ac:dyDescent="0.4">
      <c r="A13" s="8" t="s">
        <v>42</v>
      </c>
      <c r="B13" s="116">
        <v>8</v>
      </c>
      <c r="C13" s="117" t="s">
        <v>135</v>
      </c>
      <c r="D13" s="117" t="s">
        <v>146</v>
      </c>
      <c r="E13" s="117" t="s">
        <v>14</v>
      </c>
      <c r="F13" s="117" t="s">
        <v>14</v>
      </c>
      <c r="G13" s="117" t="s">
        <v>19</v>
      </c>
      <c r="H13" s="117" t="s">
        <v>14</v>
      </c>
      <c r="I13" s="117" t="s">
        <v>19</v>
      </c>
      <c r="J13" s="117" t="s">
        <v>14</v>
      </c>
      <c r="K13" s="117" t="s">
        <v>19</v>
      </c>
      <c r="L13" s="117" t="s">
        <v>14</v>
      </c>
      <c r="M13" s="117" t="s">
        <v>19</v>
      </c>
      <c r="N13" s="117" t="s">
        <v>14</v>
      </c>
      <c r="O13" s="117" t="s">
        <v>19</v>
      </c>
      <c r="P13" s="117" t="s">
        <v>14</v>
      </c>
      <c r="Q13" s="117" t="s">
        <v>19</v>
      </c>
      <c r="R13" s="117" t="s">
        <v>14</v>
      </c>
      <c r="S13" s="117" t="s">
        <v>19</v>
      </c>
      <c r="T13" s="117" t="s">
        <v>14</v>
      </c>
      <c r="U13" s="117" t="s">
        <v>19</v>
      </c>
      <c r="V13" s="117" t="s">
        <v>14</v>
      </c>
      <c r="W13" s="119" t="s">
        <v>147</v>
      </c>
    </row>
    <row r="14" spans="1:23" ht="29.5" thickBot="1" x14ac:dyDescent="0.4">
      <c r="A14" s="8" t="s">
        <v>90</v>
      </c>
      <c r="B14" s="116">
        <v>1</v>
      </c>
      <c r="C14" s="117" t="s">
        <v>135</v>
      </c>
      <c r="D14" s="117" t="s">
        <v>146</v>
      </c>
      <c r="E14" s="117" t="s">
        <v>14</v>
      </c>
      <c r="F14" s="117" t="s">
        <v>14</v>
      </c>
      <c r="G14" s="117" t="s">
        <v>19</v>
      </c>
      <c r="H14" s="117" t="s">
        <v>14</v>
      </c>
      <c r="I14" s="117" t="s">
        <v>19</v>
      </c>
      <c r="J14" s="117" t="s">
        <v>14</v>
      </c>
      <c r="K14" s="117" t="s">
        <v>19</v>
      </c>
      <c r="L14" s="117" t="s">
        <v>14</v>
      </c>
      <c r="M14" s="117" t="s">
        <v>19</v>
      </c>
      <c r="N14" s="117" t="s">
        <v>14</v>
      </c>
      <c r="O14" s="117" t="s">
        <v>19</v>
      </c>
      <c r="P14" s="117" t="s">
        <v>14</v>
      </c>
      <c r="Q14" s="117" t="s">
        <v>19</v>
      </c>
      <c r="R14" s="117" t="s">
        <v>14</v>
      </c>
      <c r="S14" s="117" t="s">
        <v>19</v>
      </c>
      <c r="T14" s="117" t="s">
        <v>14</v>
      </c>
      <c r="U14" s="117" t="s">
        <v>19</v>
      </c>
      <c r="V14" s="117" t="s">
        <v>14</v>
      </c>
      <c r="W14" s="119" t="s">
        <v>150</v>
      </c>
    </row>
    <row r="15" spans="1:23" ht="15" thickBot="1" x14ac:dyDescent="0.4">
      <c r="A15" s="15" t="s">
        <v>82</v>
      </c>
      <c r="B15" s="116">
        <v>8</v>
      </c>
      <c r="C15" s="117" t="s">
        <v>14</v>
      </c>
      <c r="D15" s="117" t="s">
        <v>146</v>
      </c>
      <c r="E15" s="117" t="s">
        <v>13</v>
      </c>
      <c r="F15" s="117" t="s">
        <v>13</v>
      </c>
      <c r="G15" s="117" t="s">
        <v>16</v>
      </c>
      <c r="H15" s="117" t="s">
        <v>14</v>
      </c>
      <c r="I15" s="117" t="s">
        <v>19</v>
      </c>
      <c r="J15" s="117" t="s">
        <v>14</v>
      </c>
      <c r="K15" s="117" t="s">
        <v>19</v>
      </c>
      <c r="L15" s="117" t="s">
        <v>14</v>
      </c>
      <c r="M15" s="117" t="s">
        <v>19</v>
      </c>
      <c r="N15" s="117" t="s">
        <v>14</v>
      </c>
      <c r="O15" s="117" t="s">
        <v>19</v>
      </c>
      <c r="P15" s="117" t="s">
        <v>14</v>
      </c>
      <c r="Q15" s="117" t="s">
        <v>19</v>
      </c>
      <c r="R15" s="117" t="s">
        <v>14</v>
      </c>
      <c r="S15" s="117" t="s">
        <v>19</v>
      </c>
      <c r="T15" s="117" t="s">
        <v>14</v>
      </c>
      <c r="U15" s="117" t="s">
        <v>19</v>
      </c>
      <c r="V15" s="117" t="s">
        <v>14</v>
      </c>
      <c r="W15" s="119" t="s">
        <v>263</v>
      </c>
    </row>
    <row r="16" spans="1:23" ht="15" thickBot="1" x14ac:dyDescent="0.4">
      <c r="A16" s="8" t="s">
        <v>109</v>
      </c>
      <c r="B16" s="116">
        <v>28</v>
      </c>
      <c r="C16" s="117" t="s">
        <v>14</v>
      </c>
      <c r="D16" s="117" t="s">
        <v>146</v>
      </c>
      <c r="E16" s="117" t="s">
        <v>13</v>
      </c>
      <c r="F16" s="117" t="s">
        <v>14</v>
      </c>
      <c r="G16" s="117" t="s">
        <v>16</v>
      </c>
      <c r="H16" s="117" t="s">
        <v>14</v>
      </c>
      <c r="I16" s="117" t="s">
        <v>19</v>
      </c>
      <c r="J16" s="117" t="s">
        <v>14</v>
      </c>
      <c r="K16" s="117" t="s">
        <v>19</v>
      </c>
      <c r="L16" s="117" t="s">
        <v>14</v>
      </c>
      <c r="M16" s="117" t="s">
        <v>19</v>
      </c>
      <c r="N16" s="117" t="s">
        <v>14</v>
      </c>
      <c r="O16" s="117" t="s">
        <v>19</v>
      </c>
      <c r="P16" s="117" t="s">
        <v>14</v>
      </c>
      <c r="Q16" s="117" t="s">
        <v>19</v>
      </c>
      <c r="R16" s="117" t="s">
        <v>14</v>
      </c>
      <c r="S16" s="117" t="s">
        <v>19</v>
      </c>
      <c r="T16" s="117" t="s">
        <v>14</v>
      </c>
      <c r="U16" s="117" t="s">
        <v>19</v>
      </c>
      <c r="V16" s="117" t="s">
        <v>14</v>
      </c>
      <c r="W16" s="123" t="s">
        <v>212</v>
      </c>
    </row>
    <row r="17" spans="1:23" ht="29.5" thickBot="1" x14ac:dyDescent="0.4">
      <c r="A17" s="8" t="s">
        <v>72</v>
      </c>
      <c r="B17" s="116">
        <v>3</v>
      </c>
      <c r="C17" s="117" t="s">
        <v>135</v>
      </c>
      <c r="D17" s="117" t="s">
        <v>146</v>
      </c>
      <c r="E17" s="117" t="s">
        <v>14</v>
      </c>
      <c r="F17" s="117" t="s">
        <v>14</v>
      </c>
      <c r="G17" s="117" t="s">
        <v>19</v>
      </c>
      <c r="H17" s="117" t="s">
        <v>14</v>
      </c>
      <c r="I17" s="117" t="s">
        <v>19</v>
      </c>
      <c r="J17" s="117" t="s">
        <v>14</v>
      </c>
      <c r="K17" s="117" t="s">
        <v>19</v>
      </c>
      <c r="L17" s="117" t="s">
        <v>14</v>
      </c>
      <c r="M17" s="117" t="s">
        <v>19</v>
      </c>
      <c r="N17" s="117" t="s">
        <v>14</v>
      </c>
      <c r="O17" s="117" t="s">
        <v>19</v>
      </c>
      <c r="P17" s="117" t="s">
        <v>14</v>
      </c>
      <c r="Q17" s="117" t="s">
        <v>19</v>
      </c>
      <c r="R17" s="117" t="s">
        <v>14</v>
      </c>
      <c r="S17" s="117" t="s">
        <v>19</v>
      </c>
      <c r="T17" s="117" t="s">
        <v>14</v>
      </c>
      <c r="U17" s="117" t="s">
        <v>19</v>
      </c>
      <c r="V17" s="117" t="s">
        <v>14</v>
      </c>
      <c r="W17" s="118" t="s">
        <v>156</v>
      </c>
    </row>
    <row r="18" spans="1:23" ht="15" thickBot="1" x14ac:dyDescent="0.4">
      <c r="A18" s="8" t="s">
        <v>32</v>
      </c>
      <c r="B18" s="116">
        <v>59</v>
      </c>
      <c r="C18" s="117" t="s">
        <v>14</v>
      </c>
      <c r="D18" s="117" t="s">
        <v>146</v>
      </c>
      <c r="E18" s="117" t="s">
        <v>13</v>
      </c>
      <c r="F18" s="117" t="s">
        <v>13</v>
      </c>
      <c r="G18" s="117" t="s">
        <v>16</v>
      </c>
      <c r="H18" s="117" t="s">
        <v>13</v>
      </c>
      <c r="I18" s="117" t="s">
        <v>152</v>
      </c>
      <c r="J18" s="117" t="s">
        <v>13</v>
      </c>
      <c r="K18" s="117" t="s">
        <v>16</v>
      </c>
      <c r="L18" s="117" t="s">
        <v>14</v>
      </c>
      <c r="M18" s="117" t="s">
        <v>19</v>
      </c>
      <c r="N18" s="117" t="s">
        <v>14</v>
      </c>
      <c r="O18" s="117" t="s">
        <v>19</v>
      </c>
      <c r="P18" s="117" t="s">
        <v>14</v>
      </c>
      <c r="Q18" s="117" t="s">
        <v>19</v>
      </c>
      <c r="R18" s="117" t="s">
        <v>14</v>
      </c>
      <c r="S18" s="117" t="s">
        <v>19</v>
      </c>
      <c r="T18" s="117" t="s">
        <v>14</v>
      </c>
      <c r="U18" s="117" t="s">
        <v>16</v>
      </c>
      <c r="V18" s="117" t="s">
        <v>14</v>
      </c>
      <c r="W18" s="119" t="s">
        <v>157</v>
      </c>
    </row>
    <row r="19" spans="1:23" ht="44" thickBot="1" x14ac:dyDescent="0.4">
      <c r="A19" s="8" t="s">
        <v>51</v>
      </c>
      <c r="B19" s="116">
        <v>20</v>
      </c>
      <c r="C19" s="117" t="s">
        <v>135</v>
      </c>
      <c r="D19" s="117" t="s">
        <v>146</v>
      </c>
      <c r="E19" s="117" t="s">
        <v>14</v>
      </c>
      <c r="F19" s="117" t="s">
        <v>14</v>
      </c>
      <c r="G19" s="117" t="s">
        <v>19</v>
      </c>
      <c r="H19" s="117" t="s">
        <v>14</v>
      </c>
      <c r="I19" s="117" t="s">
        <v>19</v>
      </c>
      <c r="J19" s="117" t="s">
        <v>14</v>
      </c>
      <c r="K19" s="117" t="s">
        <v>19</v>
      </c>
      <c r="L19" s="117" t="s">
        <v>14</v>
      </c>
      <c r="M19" s="117" t="s">
        <v>19</v>
      </c>
      <c r="N19" s="117" t="s">
        <v>14</v>
      </c>
      <c r="O19" s="117" t="s">
        <v>19</v>
      </c>
      <c r="P19" s="117" t="s">
        <v>14</v>
      </c>
      <c r="Q19" s="117" t="s">
        <v>19</v>
      </c>
      <c r="R19" s="117" t="s">
        <v>13</v>
      </c>
      <c r="S19" s="117" t="s">
        <v>15</v>
      </c>
      <c r="T19" s="117" t="s">
        <v>14</v>
      </c>
      <c r="U19" s="117" t="s">
        <v>19</v>
      </c>
      <c r="V19" s="117" t="s">
        <v>14</v>
      </c>
      <c r="W19" s="119" t="s">
        <v>267</v>
      </c>
    </row>
    <row r="20" spans="1:23" ht="15" thickBot="1" x14ac:dyDescent="0.4">
      <c r="A20" s="8" t="s">
        <v>101</v>
      </c>
      <c r="B20" s="116">
        <v>11</v>
      </c>
      <c r="C20" s="117" t="s">
        <v>14</v>
      </c>
      <c r="D20" s="117" t="s">
        <v>146</v>
      </c>
      <c r="E20" s="117" t="s">
        <v>13</v>
      </c>
      <c r="F20" s="117" t="s">
        <v>14</v>
      </c>
      <c r="G20" s="117" t="s">
        <v>16</v>
      </c>
      <c r="H20" s="117" t="s">
        <v>14</v>
      </c>
      <c r="I20" s="117" t="s">
        <v>19</v>
      </c>
      <c r="J20" s="117" t="s">
        <v>14</v>
      </c>
      <c r="K20" s="117" t="s">
        <v>19</v>
      </c>
      <c r="L20" s="117" t="s">
        <v>14</v>
      </c>
      <c r="M20" s="117" t="s">
        <v>19</v>
      </c>
      <c r="N20" s="117" t="s">
        <v>14</v>
      </c>
      <c r="O20" s="117" t="s">
        <v>19</v>
      </c>
      <c r="P20" s="117" t="s">
        <v>14</v>
      </c>
      <c r="Q20" s="117" t="s">
        <v>19</v>
      </c>
      <c r="R20" s="117" t="s">
        <v>13</v>
      </c>
      <c r="S20" s="117" t="s">
        <v>15</v>
      </c>
      <c r="T20" s="117" t="s">
        <v>14</v>
      </c>
      <c r="U20" s="117" t="s">
        <v>19</v>
      </c>
      <c r="V20" s="117" t="s">
        <v>14</v>
      </c>
      <c r="W20" s="123" t="s">
        <v>157</v>
      </c>
    </row>
    <row r="21" spans="1:23" ht="44" thickBot="1" x14ac:dyDescent="0.4">
      <c r="A21" s="8" t="s">
        <v>27</v>
      </c>
      <c r="B21" s="116">
        <v>7</v>
      </c>
      <c r="C21" s="117" t="s">
        <v>135</v>
      </c>
      <c r="D21" s="117" t="s">
        <v>146</v>
      </c>
      <c r="E21" s="117" t="s">
        <v>14</v>
      </c>
      <c r="F21" s="117" t="s">
        <v>14</v>
      </c>
      <c r="G21" s="117" t="s">
        <v>19</v>
      </c>
      <c r="H21" s="117" t="s">
        <v>14</v>
      </c>
      <c r="I21" s="117" t="s">
        <v>19</v>
      </c>
      <c r="J21" s="117" t="s">
        <v>14</v>
      </c>
      <c r="K21" s="117" t="s">
        <v>19</v>
      </c>
      <c r="L21" s="117" t="s">
        <v>14</v>
      </c>
      <c r="M21" s="117" t="s">
        <v>19</v>
      </c>
      <c r="N21" s="117" t="s">
        <v>14</v>
      </c>
      <c r="O21" s="117" t="s">
        <v>19</v>
      </c>
      <c r="P21" s="117" t="s">
        <v>14</v>
      </c>
      <c r="Q21" s="117" t="s">
        <v>19</v>
      </c>
      <c r="R21" s="117" t="s">
        <v>14</v>
      </c>
      <c r="S21" s="117" t="s">
        <v>19</v>
      </c>
      <c r="T21" s="117" t="s">
        <v>14</v>
      </c>
      <c r="U21" s="117" t="s">
        <v>19</v>
      </c>
      <c r="V21" s="117" t="s">
        <v>14</v>
      </c>
      <c r="W21" s="119" t="s">
        <v>160</v>
      </c>
    </row>
    <row r="22" spans="1:23" ht="15" thickBot="1" x14ac:dyDescent="0.4">
      <c r="A22" s="8" t="s">
        <v>44</v>
      </c>
      <c r="B22" s="116">
        <v>5</v>
      </c>
      <c r="C22" s="117" t="s">
        <v>135</v>
      </c>
      <c r="D22" s="117" t="s">
        <v>146</v>
      </c>
      <c r="E22" s="117" t="s">
        <v>14</v>
      </c>
      <c r="F22" s="117" t="s">
        <v>14</v>
      </c>
      <c r="G22" s="117" t="s">
        <v>19</v>
      </c>
      <c r="H22" s="117" t="s">
        <v>14</v>
      </c>
      <c r="I22" s="117" t="s">
        <v>19</v>
      </c>
      <c r="J22" s="117" t="s">
        <v>14</v>
      </c>
      <c r="K22" s="117" t="s">
        <v>19</v>
      </c>
      <c r="L22" s="117" t="s">
        <v>14</v>
      </c>
      <c r="M22" s="117" t="s">
        <v>19</v>
      </c>
      <c r="N22" s="117" t="s">
        <v>14</v>
      </c>
      <c r="O22" s="117" t="s">
        <v>19</v>
      </c>
      <c r="P22" s="117" t="s">
        <v>14</v>
      </c>
      <c r="Q22" s="117" t="s">
        <v>19</v>
      </c>
      <c r="R22" s="117" t="s">
        <v>14</v>
      </c>
      <c r="S22" s="117" t="s">
        <v>19</v>
      </c>
      <c r="T22" s="117" t="s">
        <v>14</v>
      </c>
      <c r="U22" s="117" t="s">
        <v>19</v>
      </c>
      <c r="V22" s="117" t="s">
        <v>14</v>
      </c>
      <c r="W22" s="123" t="s">
        <v>162</v>
      </c>
    </row>
    <row r="23" spans="1:23" ht="15" thickBot="1" x14ac:dyDescent="0.4">
      <c r="A23" s="8" t="s">
        <v>60</v>
      </c>
      <c r="B23" s="116">
        <v>7</v>
      </c>
      <c r="C23" s="117" t="s">
        <v>14</v>
      </c>
      <c r="D23" s="117" t="s">
        <v>146</v>
      </c>
      <c r="E23" s="117" t="s">
        <v>14</v>
      </c>
      <c r="F23" s="117" t="s">
        <v>14</v>
      </c>
      <c r="G23" s="117" t="s">
        <v>16</v>
      </c>
      <c r="H23" s="117" t="s">
        <v>14</v>
      </c>
      <c r="I23" s="117" t="s">
        <v>19</v>
      </c>
      <c r="J23" s="117" t="s">
        <v>14</v>
      </c>
      <c r="K23" s="117" t="s">
        <v>19</v>
      </c>
      <c r="L23" s="117" t="s">
        <v>14</v>
      </c>
      <c r="M23" s="117" t="s">
        <v>19</v>
      </c>
      <c r="N23" s="117" t="s">
        <v>14</v>
      </c>
      <c r="O23" s="117" t="s">
        <v>19</v>
      </c>
      <c r="P23" s="117" t="s">
        <v>14</v>
      </c>
      <c r="Q23" s="117" t="s">
        <v>19</v>
      </c>
      <c r="R23" s="117" t="s">
        <v>14</v>
      </c>
      <c r="S23" s="117" t="s">
        <v>19</v>
      </c>
      <c r="T23" s="117" t="s">
        <v>14</v>
      </c>
      <c r="U23" s="117" t="s">
        <v>19</v>
      </c>
      <c r="V23" s="117" t="s">
        <v>14</v>
      </c>
      <c r="W23" s="119" t="s">
        <v>271</v>
      </c>
    </row>
    <row r="24" spans="1:23" ht="29.5" thickBot="1" x14ac:dyDescent="0.4">
      <c r="A24" s="8" t="s">
        <v>83</v>
      </c>
      <c r="B24" s="116">
        <v>1</v>
      </c>
      <c r="C24" s="117" t="s">
        <v>135</v>
      </c>
      <c r="D24" s="117" t="s">
        <v>146</v>
      </c>
      <c r="E24" s="117" t="s">
        <v>14</v>
      </c>
      <c r="F24" s="117" t="s">
        <v>14</v>
      </c>
      <c r="G24" s="117" t="s">
        <v>19</v>
      </c>
      <c r="H24" s="117" t="s">
        <v>14</v>
      </c>
      <c r="I24" s="117" t="s">
        <v>19</v>
      </c>
      <c r="J24" s="117" t="s">
        <v>14</v>
      </c>
      <c r="K24" s="117" t="s">
        <v>19</v>
      </c>
      <c r="L24" s="117" t="s">
        <v>14</v>
      </c>
      <c r="M24" s="117" t="s">
        <v>19</v>
      </c>
      <c r="N24" s="117" t="s">
        <v>14</v>
      </c>
      <c r="O24" s="117" t="s">
        <v>19</v>
      </c>
      <c r="P24" s="117" t="s">
        <v>14</v>
      </c>
      <c r="Q24" s="117" t="s">
        <v>19</v>
      </c>
      <c r="R24" s="117" t="s">
        <v>14</v>
      </c>
      <c r="S24" s="117" t="s">
        <v>19</v>
      </c>
      <c r="T24" s="117" t="s">
        <v>14</v>
      </c>
      <c r="U24" s="117" t="s">
        <v>19</v>
      </c>
      <c r="V24" s="117" t="s">
        <v>14</v>
      </c>
      <c r="W24" s="119" t="s">
        <v>164</v>
      </c>
    </row>
    <row r="25" spans="1:23" ht="29.5" thickBot="1" x14ac:dyDescent="0.4">
      <c r="A25" s="8" t="s">
        <v>28</v>
      </c>
      <c r="B25" s="116">
        <v>1</v>
      </c>
      <c r="C25" s="117" t="s">
        <v>135</v>
      </c>
      <c r="D25" s="117" t="s">
        <v>146</v>
      </c>
      <c r="E25" s="117" t="s">
        <v>14</v>
      </c>
      <c r="F25" s="117" t="s">
        <v>14</v>
      </c>
      <c r="G25" s="117" t="s">
        <v>19</v>
      </c>
      <c r="H25" s="117" t="s">
        <v>14</v>
      </c>
      <c r="I25" s="117" t="s">
        <v>19</v>
      </c>
      <c r="J25" s="117" t="s">
        <v>14</v>
      </c>
      <c r="K25" s="117" t="s">
        <v>19</v>
      </c>
      <c r="L25" s="117" t="s">
        <v>14</v>
      </c>
      <c r="M25" s="117" t="s">
        <v>19</v>
      </c>
      <c r="N25" s="117" t="s">
        <v>14</v>
      </c>
      <c r="O25" s="117" t="s">
        <v>19</v>
      </c>
      <c r="P25" s="117" t="s">
        <v>14</v>
      </c>
      <c r="Q25" s="117" t="s">
        <v>19</v>
      </c>
      <c r="R25" s="117" t="s">
        <v>14</v>
      </c>
      <c r="S25" s="117" t="s">
        <v>19</v>
      </c>
      <c r="T25" s="117" t="s">
        <v>14</v>
      </c>
      <c r="U25" s="117" t="s">
        <v>19</v>
      </c>
      <c r="V25" s="117" t="s">
        <v>14</v>
      </c>
      <c r="W25" s="119" t="s">
        <v>164</v>
      </c>
    </row>
    <row r="26" spans="1:23" ht="15" thickBot="1" x14ac:dyDescent="0.4">
      <c r="A26" s="8" t="s">
        <v>30</v>
      </c>
      <c r="B26" s="116">
        <v>30</v>
      </c>
      <c r="C26" s="117" t="s">
        <v>14</v>
      </c>
      <c r="D26" s="117" t="s">
        <v>146</v>
      </c>
      <c r="E26" s="117" t="s">
        <v>13</v>
      </c>
      <c r="F26" s="117" t="s">
        <v>13</v>
      </c>
      <c r="G26" s="117" t="s">
        <v>16</v>
      </c>
      <c r="H26" s="117" t="s">
        <v>13</v>
      </c>
      <c r="I26" s="117" t="s">
        <v>152</v>
      </c>
      <c r="J26" s="117" t="s">
        <v>13</v>
      </c>
      <c r="K26" s="117" t="s">
        <v>152</v>
      </c>
      <c r="L26" s="117" t="s">
        <v>14</v>
      </c>
      <c r="M26" s="117" t="s">
        <v>19</v>
      </c>
      <c r="N26" s="117" t="s">
        <v>14</v>
      </c>
      <c r="O26" s="117" t="s">
        <v>19</v>
      </c>
      <c r="P26" s="117" t="s">
        <v>14</v>
      </c>
      <c r="Q26" s="117" t="s">
        <v>19</v>
      </c>
      <c r="R26" s="117" t="s">
        <v>14</v>
      </c>
      <c r="S26" s="117" t="s">
        <v>19</v>
      </c>
      <c r="T26" s="117" t="s">
        <v>14</v>
      </c>
      <c r="U26" s="117" t="s">
        <v>19</v>
      </c>
      <c r="V26" s="117" t="s">
        <v>14</v>
      </c>
      <c r="W26" s="123" t="s">
        <v>166</v>
      </c>
    </row>
    <row r="27" spans="1:23" ht="15" thickBot="1" x14ac:dyDescent="0.4">
      <c r="A27" s="2" t="s">
        <v>107</v>
      </c>
      <c r="B27" s="116">
        <v>26</v>
      </c>
      <c r="C27" s="117" t="s">
        <v>14</v>
      </c>
      <c r="D27" s="117" t="s">
        <v>146</v>
      </c>
      <c r="E27" s="117" t="s">
        <v>13</v>
      </c>
      <c r="F27" s="117" t="s">
        <v>14</v>
      </c>
      <c r="G27" s="117" t="s">
        <v>16</v>
      </c>
      <c r="H27" s="117" t="s">
        <v>14</v>
      </c>
      <c r="I27" s="117" t="s">
        <v>16</v>
      </c>
      <c r="J27" s="117" t="s">
        <v>14</v>
      </c>
      <c r="K27" s="117" t="s">
        <v>16</v>
      </c>
      <c r="L27" s="117" t="s">
        <v>14</v>
      </c>
      <c r="M27" s="117" t="s">
        <v>19</v>
      </c>
      <c r="N27" s="117" t="s">
        <v>14</v>
      </c>
      <c r="O27" s="117" t="s">
        <v>19</v>
      </c>
      <c r="P27" s="117" t="s">
        <v>14</v>
      </c>
      <c r="Q27" s="117" t="s">
        <v>19</v>
      </c>
      <c r="R27" s="117" t="s">
        <v>14</v>
      </c>
      <c r="S27" s="117" t="s">
        <v>19</v>
      </c>
      <c r="T27" s="117" t="s">
        <v>14</v>
      </c>
      <c r="U27" s="117" t="s">
        <v>19</v>
      </c>
      <c r="V27" s="117" t="s">
        <v>14</v>
      </c>
      <c r="W27" s="119" t="s">
        <v>157</v>
      </c>
    </row>
    <row r="28" spans="1:23" ht="15" thickBot="1" x14ac:dyDescent="0.4">
      <c r="A28" s="2" t="s">
        <v>50</v>
      </c>
      <c r="B28" s="116">
        <v>66</v>
      </c>
      <c r="C28" s="117" t="s">
        <v>14</v>
      </c>
      <c r="D28" s="117" t="s">
        <v>146</v>
      </c>
      <c r="E28" s="117" t="s">
        <v>13</v>
      </c>
      <c r="F28" s="117" t="s">
        <v>13</v>
      </c>
      <c r="G28" s="117" t="s">
        <v>16</v>
      </c>
      <c r="H28" s="117" t="s">
        <v>13</v>
      </c>
      <c r="I28" s="117" t="s">
        <v>16</v>
      </c>
      <c r="J28" s="117" t="s">
        <v>13</v>
      </c>
      <c r="K28" s="117" t="s">
        <v>152</v>
      </c>
      <c r="L28" s="117" t="s">
        <v>14</v>
      </c>
      <c r="M28" s="117" t="s">
        <v>19</v>
      </c>
      <c r="N28" s="117" t="s">
        <v>14</v>
      </c>
      <c r="O28" s="117" t="s">
        <v>19</v>
      </c>
      <c r="P28" s="117" t="s">
        <v>14</v>
      </c>
      <c r="Q28" s="117" t="s">
        <v>19</v>
      </c>
      <c r="R28" s="117" t="s">
        <v>14</v>
      </c>
      <c r="S28" s="117" t="s">
        <v>19</v>
      </c>
      <c r="T28" s="117" t="s">
        <v>14</v>
      </c>
      <c r="U28" s="117" t="s">
        <v>19</v>
      </c>
      <c r="V28" s="117" t="s">
        <v>14</v>
      </c>
      <c r="W28" s="119" t="s">
        <v>157</v>
      </c>
    </row>
    <row r="29" spans="1:23" ht="29.5" thickBot="1" x14ac:dyDescent="0.4">
      <c r="A29" s="2" t="s">
        <v>114</v>
      </c>
      <c r="B29" s="116">
        <v>16</v>
      </c>
      <c r="C29" s="117" t="s">
        <v>14</v>
      </c>
      <c r="D29" s="117" t="s">
        <v>146</v>
      </c>
      <c r="E29" s="117" t="s">
        <v>13</v>
      </c>
      <c r="F29" s="117" t="s">
        <v>14</v>
      </c>
      <c r="G29" s="117" t="s">
        <v>16</v>
      </c>
      <c r="H29" s="117" t="s">
        <v>14</v>
      </c>
      <c r="I29" s="117" t="s">
        <v>19</v>
      </c>
      <c r="J29" s="117" t="s">
        <v>14</v>
      </c>
      <c r="K29" s="117" t="s">
        <v>19</v>
      </c>
      <c r="L29" s="117" t="s">
        <v>14</v>
      </c>
      <c r="M29" s="117" t="s">
        <v>19</v>
      </c>
      <c r="N29" s="117" t="s">
        <v>14</v>
      </c>
      <c r="O29" s="117" t="s">
        <v>19</v>
      </c>
      <c r="P29" s="117" t="s">
        <v>14</v>
      </c>
      <c r="Q29" s="117" t="s">
        <v>19</v>
      </c>
      <c r="R29" s="117" t="s">
        <v>14</v>
      </c>
      <c r="S29" s="117" t="s">
        <v>19</v>
      </c>
      <c r="T29" s="117" t="s">
        <v>14</v>
      </c>
      <c r="U29" s="117" t="s">
        <v>19</v>
      </c>
      <c r="V29" s="117" t="s">
        <v>14</v>
      </c>
      <c r="W29" s="119" t="s">
        <v>275</v>
      </c>
    </row>
    <row r="30" spans="1:23" ht="15" thickBot="1" x14ac:dyDescent="0.4">
      <c r="A30" s="2" t="s">
        <v>108</v>
      </c>
      <c r="B30" s="116">
        <v>18</v>
      </c>
      <c r="C30" s="117" t="s">
        <v>14</v>
      </c>
      <c r="D30" s="117" t="s">
        <v>146</v>
      </c>
      <c r="E30" s="117" t="s">
        <v>13</v>
      </c>
      <c r="F30" s="117" t="s">
        <v>13</v>
      </c>
      <c r="G30" s="117" t="s">
        <v>16</v>
      </c>
      <c r="H30" s="117" t="s">
        <v>14</v>
      </c>
      <c r="I30" s="117" t="s">
        <v>19</v>
      </c>
      <c r="J30" s="117" t="s">
        <v>14</v>
      </c>
      <c r="K30" s="117" t="s">
        <v>19</v>
      </c>
      <c r="L30" s="117" t="s">
        <v>14</v>
      </c>
      <c r="M30" s="117" t="s">
        <v>19</v>
      </c>
      <c r="N30" s="117" t="s">
        <v>14</v>
      </c>
      <c r="O30" s="117" t="s">
        <v>19</v>
      </c>
      <c r="P30" s="117" t="s">
        <v>14</v>
      </c>
      <c r="Q30" s="117" t="s">
        <v>19</v>
      </c>
      <c r="R30" s="117" t="s">
        <v>14</v>
      </c>
      <c r="S30" s="117" t="s">
        <v>19</v>
      </c>
      <c r="T30" s="117" t="s">
        <v>14</v>
      </c>
      <c r="U30" s="117" t="s">
        <v>19</v>
      </c>
      <c r="V30" s="117" t="s">
        <v>14</v>
      </c>
      <c r="W30" s="119" t="s">
        <v>157</v>
      </c>
    </row>
    <row r="31" spans="1:23" ht="29.5" thickBot="1" x14ac:dyDescent="0.4">
      <c r="A31" s="2" t="s">
        <v>37</v>
      </c>
      <c r="B31" s="116">
        <v>13</v>
      </c>
      <c r="C31" s="117" t="s">
        <v>135</v>
      </c>
      <c r="D31" s="117" t="s">
        <v>146</v>
      </c>
      <c r="E31" s="117" t="s">
        <v>14</v>
      </c>
      <c r="F31" s="117" t="s">
        <v>14</v>
      </c>
      <c r="G31" s="117" t="s">
        <v>19</v>
      </c>
      <c r="H31" s="117" t="s">
        <v>13</v>
      </c>
      <c r="I31" s="117" t="s">
        <v>153</v>
      </c>
      <c r="J31" s="117" t="s">
        <v>13</v>
      </c>
      <c r="K31" s="117" t="s">
        <v>16</v>
      </c>
      <c r="L31" s="117" t="s">
        <v>13</v>
      </c>
      <c r="M31" s="117" t="s">
        <v>15</v>
      </c>
      <c r="N31" s="117" t="s">
        <v>14</v>
      </c>
      <c r="O31" s="117" t="s">
        <v>19</v>
      </c>
      <c r="P31" s="117" t="s">
        <v>14</v>
      </c>
      <c r="Q31" s="117" t="s">
        <v>19</v>
      </c>
      <c r="R31" s="117" t="s">
        <v>14</v>
      </c>
      <c r="S31" s="117" t="s">
        <v>19</v>
      </c>
      <c r="T31" s="117" t="s">
        <v>14</v>
      </c>
      <c r="U31" s="117" t="s">
        <v>19</v>
      </c>
      <c r="V31" s="117" t="s">
        <v>14</v>
      </c>
      <c r="W31" s="119" t="s">
        <v>168</v>
      </c>
    </row>
    <row r="32" spans="1:23" ht="15" thickBot="1" x14ac:dyDescent="0.4">
      <c r="A32" s="2" t="s">
        <v>81</v>
      </c>
      <c r="B32" s="116">
        <v>11</v>
      </c>
      <c r="C32" s="117" t="s">
        <v>14</v>
      </c>
      <c r="D32" s="117" t="s">
        <v>146</v>
      </c>
      <c r="E32" s="117" t="s">
        <v>13</v>
      </c>
      <c r="F32" s="117" t="s">
        <v>14</v>
      </c>
      <c r="G32" s="117" t="s">
        <v>16</v>
      </c>
      <c r="H32" s="117" t="s">
        <v>13</v>
      </c>
      <c r="I32" s="117" t="s">
        <v>152</v>
      </c>
      <c r="J32" s="117" t="s">
        <v>13</v>
      </c>
      <c r="K32" s="117" t="s">
        <v>152</v>
      </c>
      <c r="L32" s="117" t="s">
        <v>14</v>
      </c>
      <c r="M32" s="117" t="s">
        <v>153</v>
      </c>
      <c r="N32" s="117" t="s">
        <v>14</v>
      </c>
      <c r="O32" s="117" t="s">
        <v>19</v>
      </c>
      <c r="P32" s="117" t="s">
        <v>14</v>
      </c>
      <c r="Q32" s="117" t="s">
        <v>19</v>
      </c>
      <c r="R32" s="117" t="s">
        <v>14</v>
      </c>
      <c r="S32" s="117" t="s">
        <v>19</v>
      </c>
      <c r="T32" s="117" t="s">
        <v>14</v>
      </c>
      <c r="U32" s="117" t="s">
        <v>19</v>
      </c>
      <c r="V32" s="117" t="s">
        <v>14</v>
      </c>
      <c r="W32" s="119" t="s">
        <v>157</v>
      </c>
    </row>
    <row r="33" spans="1:23" ht="58.5" thickBot="1" x14ac:dyDescent="0.4">
      <c r="A33" s="2" t="s">
        <v>47</v>
      </c>
      <c r="B33" s="116">
        <v>4</v>
      </c>
      <c r="C33" s="117" t="s">
        <v>135</v>
      </c>
      <c r="D33" s="117" t="s">
        <v>146</v>
      </c>
      <c r="E33" s="117" t="s">
        <v>14</v>
      </c>
      <c r="F33" s="117" t="s">
        <v>14</v>
      </c>
      <c r="G33" s="117" t="s">
        <v>19</v>
      </c>
      <c r="H33" s="117" t="s">
        <v>14</v>
      </c>
      <c r="I33" s="117" t="s">
        <v>19</v>
      </c>
      <c r="J33" s="117" t="s">
        <v>14</v>
      </c>
      <c r="K33" s="117" t="s">
        <v>19</v>
      </c>
      <c r="L33" s="117" t="s">
        <v>14</v>
      </c>
      <c r="M33" s="117" t="s">
        <v>19</v>
      </c>
      <c r="N33" s="117" t="s">
        <v>14</v>
      </c>
      <c r="O33" s="117" t="s">
        <v>19</v>
      </c>
      <c r="P33" s="117" t="s">
        <v>14</v>
      </c>
      <c r="Q33" s="117" t="s">
        <v>19</v>
      </c>
      <c r="R33" s="117" t="s">
        <v>14</v>
      </c>
      <c r="S33" s="117" t="s">
        <v>19</v>
      </c>
      <c r="T33" s="117" t="s">
        <v>14</v>
      </c>
      <c r="U33" s="117" t="s">
        <v>19</v>
      </c>
      <c r="V33" s="117" t="s">
        <v>14</v>
      </c>
      <c r="W33" s="119" t="s">
        <v>281</v>
      </c>
    </row>
    <row r="34" spans="1:23" ht="15" thickBot="1" x14ac:dyDescent="0.4">
      <c r="A34" s="2" t="s">
        <v>57</v>
      </c>
      <c r="B34" s="116">
        <v>2</v>
      </c>
      <c r="C34" s="117" t="s">
        <v>135</v>
      </c>
      <c r="D34" s="117" t="s">
        <v>146</v>
      </c>
      <c r="E34" s="117" t="s">
        <v>14</v>
      </c>
      <c r="F34" s="117" t="s">
        <v>14</v>
      </c>
      <c r="G34" s="117" t="s">
        <v>19</v>
      </c>
      <c r="H34" s="117" t="s">
        <v>14</v>
      </c>
      <c r="I34" s="117" t="s">
        <v>19</v>
      </c>
      <c r="J34" s="117" t="s">
        <v>14</v>
      </c>
      <c r="K34" s="117" t="s">
        <v>19</v>
      </c>
      <c r="L34" s="117" t="s">
        <v>14</v>
      </c>
      <c r="M34" s="117" t="s">
        <v>19</v>
      </c>
      <c r="N34" s="117" t="s">
        <v>14</v>
      </c>
      <c r="O34" s="117" t="s">
        <v>19</v>
      </c>
      <c r="P34" s="117" t="s">
        <v>14</v>
      </c>
      <c r="Q34" s="117" t="s">
        <v>19</v>
      </c>
      <c r="R34" s="117" t="s">
        <v>14</v>
      </c>
      <c r="S34" s="117" t="s">
        <v>19</v>
      </c>
      <c r="T34" s="117" t="s">
        <v>14</v>
      </c>
      <c r="U34" s="117" t="s">
        <v>19</v>
      </c>
      <c r="V34" s="117" t="s">
        <v>14</v>
      </c>
      <c r="W34" s="123" t="s">
        <v>169</v>
      </c>
    </row>
    <row r="35" spans="1:23" ht="15" thickBot="1" x14ac:dyDescent="0.4">
      <c r="A35" s="2" t="s">
        <v>52</v>
      </c>
      <c r="B35" s="116">
        <v>45</v>
      </c>
      <c r="C35" s="117" t="s">
        <v>14</v>
      </c>
      <c r="D35" s="117" t="s">
        <v>146</v>
      </c>
      <c r="E35" s="117" t="s">
        <v>13</v>
      </c>
      <c r="F35" s="117" t="s">
        <v>13</v>
      </c>
      <c r="G35" s="117" t="s">
        <v>16</v>
      </c>
      <c r="H35" s="117" t="s">
        <v>14</v>
      </c>
      <c r="I35" s="117" t="s">
        <v>17</v>
      </c>
      <c r="J35" s="117" t="s">
        <v>14</v>
      </c>
      <c r="K35" s="117" t="s">
        <v>19</v>
      </c>
      <c r="L35" s="117" t="s">
        <v>14</v>
      </c>
      <c r="M35" s="117" t="s">
        <v>19</v>
      </c>
      <c r="N35" s="117" t="s">
        <v>14</v>
      </c>
      <c r="O35" s="117" t="s">
        <v>19</v>
      </c>
      <c r="P35" s="117" t="s">
        <v>14</v>
      </c>
      <c r="Q35" s="117" t="s">
        <v>19</v>
      </c>
      <c r="R35" s="117" t="s">
        <v>14</v>
      </c>
      <c r="S35" s="117" t="s">
        <v>19</v>
      </c>
      <c r="T35" s="117" t="s">
        <v>14</v>
      </c>
      <c r="U35" s="117" t="s">
        <v>19</v>
      </c>
      <c r="V35" s="117" t="s">
        <v>14</v>
      </c>
      <c r="W35" s="123" t="s">
        <v>157</v>
      </c>
    </row>
    <row r="36" spans="1:23" ht="15" thickBot="1" x14ac:dyDescent="0.4">
      <c r="A36" s="2" t="s">
        <v>103</v>
      </c>
      <c r="B36" s="116">
        <v>10</v>
      </c>
      <c r="C36" s="117" t="s">
        <v>135</v>
      </c>
      <c r="D36" s="117" t="s">
        <v>146</v>
      </c>
      <c r="E36" s="117" t="s">
        <v>14</v>
      </c>
      <c r="F36" s="117" t="s">
        <v>14</v>
      </c>
      <c r="G36" s="117" t="s">
        <v>19</v>
      </c>
      <c r="H36" s="117" t="s">
        <v>14</v>
      </c>
      <c r="I36" s="117" t="s">
        <v>19</v>
      </c>
      <c r="J36" s="117" t="s">
        <v>14</v>
      </c>
      <c r="K36" s="117" t="s">
        <v>19</v>
      </c>
      <c r="L36" s="117" t="s">
        <v>14</v>
      </c>
      <c r="M36" s="117" t="s">
        <v>19</v>
      </c>
      <c r="N36" s="117" t="s">
        <v>14</v>
      </c>
      <c r="O36" s="117" t="s">
        <v>19</v>
      </c>
      <c r="P36" s="117" t="s">
        <v>14</v>
      </c>
      <c r="Q36" s="117" t="s">
        <v>19</v>
      </c>
      <c r="R36" s="117" t="s">
        <v>14</v>
      </c>
      <c r="S36" s="117" t="s">
        <v>19</v>
      </c>
      <c r="T36" s="117" t="s">
        <v>14</v>
      </c>
      <c r="U36" s="117" t="s">
        <v>19</v>
      </c>
      <c r="V36" s="117" t="s">
        <v>14</v>
      </c>
      <c r="W36" s="123" t="s">
        <v>172</v>
      </c>
    </row>
    <row r="37" spans="1:23" ht="29.5" thickBot="1" x14ac:dyDescent="0.4">
      <c r="A37" s="2" t="s">
        <v>56</v>
      </c>
      <c r="B37" s="116">
        <v>22</v>
      </c>
      <c r="C37" s="117" t="s">
        <v>14</v>
      </c>
      <c r="D37" s="117" t="s">
        <v>146</v>
      </c>
      <c r="E37" s="117" t="s">
        <v>13</v>
      </c>
      <c r="F37" s="117" t="s">
        <v>13</v>
      </c>
      <c r="G37" s="117" t="s">
        <v>16</v>
      </c>
      <c r="H37" s="117" t="s">
        <v>14</v>
      </c>
      <c r="I37" s="117" t="s">
        <v>19</v>
      </c>
      <c r="J37" s="117" t="s">
        <v>14</v>
      </c>
      <c r="K37" s="117" t="s">
        <v>19</v>
      </c>
      <c r="L37" s="117" t="s">
        <v>14</v>
      </c>
      <c r="M37" s="117" t="s">
        <v>19</v>
      </c>
      <c r="N37" s="117" t="s">
        <v>14</v>
      </c>
      <c r="O37" s="117" t="s">
        <v>19</v>
      </c>
      <c r="P37" s="117" t="s">
        <v>14</v>
      </c>
      <c r="Q37" s="117" t="s">
        <v>19</v>
      </c>
      <c r="R37" s="117" t="s">
        <v>13</v>
      </c>
      <c r="S37" s="117" t="s">
        <v>15</v>
      </c>
      <c r="T37" s="117" t="s">
        <v>14</v>
      </c>
      <c r="U37" s="117" t="s">
        <v>19</v>
      </c>
      <c r="V37" s="117" t="s">
        <v>14</v>
      </c>
      <c r="W37" s="119" t="s">
        <v>173</v>
      </c>
    </row>
    <row r="38" spans="1:23" ht="29.5" thickBot="1" x14ac:dyDescent="0.4">
      <c r="A38" s="2" t="s">
        <v>174</v>
      </c>
      <c r="B38" s="116">
        <v>22</v>
      </c>
      <c r="C38" s="117" t="s">
        <v>14</v>
      </c>
      <c r="D38" s="117" t="s">
        <v>146</v>
      </c>
      <c r="E38" s="117" t="s">
        <v>13</v>
      </c>
      <c r="F38" s="117" t="s">
        <v>13</v>
      </c>
      <c r="G38" s="117" t="s">
        <v>16</v>
      </c>
      <c r="H38" s="117" t="s">
        <v>13</v>
      </c>
      <c r="I38" s="117" t="s">
        <v>152</v>
      </c>
      <c r="J38" s="117" t="s">
        <v>13</v>
      </c>
      <c r="K38" s="117" t="s">
        <v>152</v>
      </c>
      <c r="L38" s="117" t="s">
        <v>14</v>
      </c>
      <c r="M38" s="117" t="s">
        <v>19</v>
      </c>
      <c r="N38" s="117" t="s">
        <v>14</v>
      </c>
      <c r="O38" s="117" t="s">
        <v>19</v>
      </c>
      <c r="P38" s="117" t="s">
        <v>14</v>
      </c>
      <c r="Q38" s="117" t="s">
        <v>19</v>
      </c>
      <c r="R38" s="117" t="s">
        <v>13</v>
      </c>
      <c r="S38" s="117" t="s">
        <v>15</v>
      </c>
      <c r="T38" s="117" t="s">
        <v>14</v>
      </c>
      <c r="U38" s="117" t="s">
        <v>19</v>
      </c>
      <c r="V38" s="117" t="s">
        <v>14</v>
      </c>
      <c r="W38" s="119" t="s">
        <v>175</v>
      </c>
    </row>
    <row r="39" spans="1:23" ht="44" thickBot="1" x14ac:dyDescent="0.4">
      <c r="A39" s="2" t="s">
        <v>74</v>
      </c>
      <c r="B39" s="116">
        <v>33</v>
      </c>
      <c r="C39" s="117" t="s">
        <v>135</v>
      </c>
      <c r="D39" s="117" t="s">
        <v>146</v>
      </c>
      <c r="E39" s="117" t="s">
        <v>14</v>
      </c>
      <c r="F39" s="117" t="s">
        <v>14</v>
      </c>
      <c r="G39" s="117" t="s">
        <v>19</v>
      </c>
      <c r="H39" s="117" t="s">
        <v>14</v>
      </c>
      <c r="I39" s="117" t="s">
        <v>19</v>
      </c>
      <c r="J39" s="117" t="s">
        <v>14</v>
      </c>
      <c r="K39" s="117" t="s">
        <v>19</v>
      </c>
      <c r="L39" s="117" t="s">
        <v>14</v>
      </c>
      <c r="M39" s="117" t="s">
        <v>19</v>
      </c>
      <c r="N39" s="117" t="s">
        <v>14</v>
      </c>
      <c r="O39" s="117" t="s">
        <v>19</v>
      </c>
      <c r="P39" s="117" t="s">
        <v>14</v>
      </c>
      <c r="Q39" s="117" t="s">
        <v>19</v>
      </c>
      <c r="R39" s="117" t="s">
        <v>14</v>
      </c>
      <c r="S39" s="117" t="s">
        <v>19</v>
      </c>
      <c r="T39" s="117" t="s">
        <v>14</v>
      </c>
      <c r="U39" s="117" t="s">
        <v>19</v>
      </c>
      <c r="V39" s="117" t="s">
        <v>14</v>
      </c>
      <c r="W39" s="119" t="s">
        <v>176</v>
      </c>
    </row>
    <row r="40" spans="1:23" ht="15" thickBot="1" x14ac:dyDescent="0.4">
      <c r="A40" s="2" t="s">
        <v>54</v>
      </c>
      <c r="B40" s="116">
        <v>163</v>
      </c>
      <c r="C40" s="117" t="s">
        <v>14</v>
      </c>
      <c r="D40" s="117" t="s">
        <v>146</v>
      </c>
      <c r="E40" s="117" t="s">
        <v>13</v>
      </c>
      <c r="F40" s="117" t="s">
        <v>13</v>
      </c>
      <c r="G40" s="117" t="s">
        <v>16</v>
      </c>
      <c r="H40" s="117" t="s">
        <v>13</v>
      </c>
      <c r="I40" s="117" t="s">
        <v>152</v>
      </c>
      <c r="J40" s="117" t="s">
        <v>13</v>
      </c>
      <c r="K40" s="117" t="s">
        <v>152</v>
      </c>
      <c r="L40" s="117" t="s">
        <v>14</v>
      </c>
      <c r="M40" s="117" t="s">
        <v>19</v>
      </c>
      <c r="N40" s="117" t="s">
        <v>14</v>
      </c>
      <c r="O40" s="117" t="s">
        <v>19</v>
      </c>
      <c r="P40" s="117" t="s">
        <v>14</v>
      </c>
      <c r="Q40" s="117" t="s">
        <v>19</v>
      </c>
      <c r="R40" s="117" t="s">
        <v>13</v>
      </c>
      <c r="S40" s="117" t="s">
        <v>15</v>
      </c>
      <c r="T40" s="117" t="s">
        <v>14</v>
      </c>
      <c r="U40" s="117" t="s">
        <v>19</v>
      </c>
      <c r="V40" s="117" t="s">
        <v>14</v>
      </c>
      <c r="W40" s="119" t="s">
        <v>157</v>
      </c>
    </row>
    <row r="41" spans="1:23" ht="44" thickBot="1" x14ac:dyDescent="0.4">
      <c r="A41" s="2" t="s">
        <v>96</v>
      </c>
      <c r="B41" s="116">
        <v>35</v>
      </c>
      <c r="C41" s="117" t="s">
        <v>135</v>
      </c>
      <c r="D41" s="117" t="s">
        <v>146</v>
      </c>
      <c r="E41" s="117" t="s">
        <v>14</v>
      </c>
      <c r="F41" s="117" t="s">
        <v>14</v>
      </c>
      <c r="G41" s="117" t="s">
        <v>19</v>
      </c>
      <c r="H41" s="117" t="s">
        <v>14</v>
      </c>
      <c r="I41" s="117" t="s">
        <v>19</v>
      </c>
      <c r="J41" s="117" t="s">
        <v>14</v>
      </c>
      <c r="K41" s="117" t="s">
        <v>19</v>
      </c>
      <c r="L41" s="117" t="s">
        <v>14</v>
      </c>
      <c r="M41" s="117" t="s">
        <v>19</v>
      </c>
      <c r="N41" s="117" t="s">
        <v>14</v>
      </c>
      <c r="O41" s="117" t="s">
        <v>19</v>
      </c>
      <c r="P41" s="117" t="s">
        <v>14</v>
      </c>
      <c r="Q41" s="117" t="s">
        <v>19</v>
      </c>
      <c r="R41" s="117" t="s">
        <v>14</v>
      </c>
      <c r="S41" s="117" t="s">
        <v>19</v>
      </c>
      <c r="T41" s="117" t="s">
        <v>14</v>
      </c>
      <c r="U41" s="117" t="s">
        <v>19</v>
      </c>
      <c r="V41" s="117" t="s">
        <v>14</v>
      </c>
      <c r="W41" s="119" t="s">
        <v>178</v>
      </c>
    </row>
    <row r="42" spans="1:23" ht="29.5" thickBot="1" x14ac:dyDescent="0.4">
      <c r="A42" s="2" t="s">
        <v>62</v>
      </c>
      <c r="B42" s="116">
        <v>15</v>
      </c>
      <c r="C42" s="117" t="s">
        <v>14</v>
      </c>
      <c r="D42" s="117" t="s">
        <v>146</v>
      </c>
      <c r="E42" s="117" t="s">
        <v>13</v>
      </c>
      <c r="F42" s="117" t="s">
        <v>13</v>
      </c>
      <c r="G42" s="117" t="s">
        <v>16</v>
      </c>
      <c r="H42" s="117" t="s">
        <v>14</v>
      </c>
      <c r="I42" s="117" t="s">
        <v>19</v>
      </c>
      <c r="J42" s="117" t="s">
        <v>14</v>
      </c>
      <c r="K42" s="117" t="s">
        <v>19</v>
      </c>
      <c r="L42" s="117" t="s">
        <v>14</v>
      </c>
      <c r="M42" s="117" t="s">
        <v>19</v>
      </c>
      <c r="N42" s="117" t="s">
        <v>14</v>
      </c>
      <c r="O42" s="117" t="s">
        <v>17</v>
      </c>
      <c r="P42" s="117" t="s">
        <v>14</v>
      </c>
      <c r="Q42" s="117" t="s">
        <v>19</v>
      </c>
      <c r="R42" s="117" t="s">
        <v>14</v>
      </c>
      <c r="S42" s="117" t="s">
        <v>19</v>
      </c>
      <c r="T42" s="117" t="s">
        <v>14</v>
      </c>
      <c r="U42" s="117" t="s">
        <v>19</v>
      </c>
      <c r="V42" s="117" t="s">
        <v>14</v>
      </c>
      <c r="W42" s="119" t="s">
        <v>181</v>
      </c>
    </row>
    <row r="43" spans="1:23" ht="15" thickBot="1" x14ac:dyDescent="0.4">
      <c r="A43" s="2" t="s">
        <v>92</v>
      </c>
      <c r="B43" s="116">
        <v>56</v>
      </c>
      <c r="C43" s="117" t="s">
        <v>14</v>
      </c>
      <c r="D43" s="117" t="s">
        <v>146</v>
      </c>
      <c r="E43" s="117" t="s">
        <v>13</v>
      </c>
      <c r="F43" s="117" t="s">
        <v>13</v>
      </c>
      <c r="G43" s="117" t="s">
        <v>16</v>
      </c>
      <c r="H43" s="117" t="s">
        <v>13</v>
      </c>
      <c r="I43" s="117" t="s">
        <v>152</v>
      </c>
      <c r="J43" s="117" t="s">
        <v>14</v>
      </c>
      <c r="K43" s="117" t="s">
        <v>19</v>
      </c>
      <c r="L43" s="117" t="s">
        <v>14</v>
      </c>
      <c r="M43" s="117" t="s">
        <v>19</v>
      </c>
      <c r="N43" s="117" t="s">
        <v>14</v>
      </c>
      <c r="O43" s="117" t="s">
        <v>19</v>
      </c>
      <c r="P43" s="117" t="s">
        <v>14</v>
      </c>
      <c r="Q43" s="117" t="s">
        <v>19</v>
      </c>
      <c r="R43" s="117" t="s">
        <v>14</v>
      </c>
      <c r="S43" s="117" t="s">
        <v>19</v>
      </c>
      <c r="T43" s="117" t="s">
        <v>14</v>
      </c>
      <c r="U43" s="117" t="s">
        <v>19</v>
      </c>
      <c r="V43" s="117" t="s">
        <v>14</v>
      </c>
      <c r="W43" s="123" t="s">
        <v>157</v>
      </c>
    </row>
    <row r="44" spans="1:23" ht="15" thickBot="1" x14ac:dyDescent="0.4">
      <c r="A44" s="2" t="s">
        <v>119</v>
      </c>
      <c r="B44" s="116">
        <v>58</v>
      </c>
      <c r="C44" s="117" t="s">
        <v>14</v>
      </c>
      <c r="D44" s="117" t="s">
        <v>146</v>
      </c>
      <c r="E44" s="117" t="s">
        <v>13</v>
      </c>
      <c r="F44" s="117" t="s">
        <v>13</v>
      </c>
      <c r="G44" s="117" t="s">
        <v>16</v>
      </c>
      <c r="H44" s="117" t="s">
        <v>14</v>
      </c>
      <c r="I44" s="117" t="s">
        <v>19</v>
      </c>
      <c r="J44" s="117" t="s">
        <v>14</v>
      </c>
      <c r="K44" s="117" t="s">
        <v>19</v>
      </c>
      <c r="L44" s="117" t="s">
        <v>14</v>
      </c>
      <c r="M44" s="117" t="s">
        <v>19</v>
      </c>
      <c r="N44" s="117" t="s">
        <v>14</v>
      </c>
      <c r="O44" s="117" t="s">
        <v>17</v>
      </c>
      <c r="P44" s="117" t="s">
        <v>14</v>
      </c>
      <c r="Q44" s="117" t="s">
        <v>19</v>
      </c>
      <c r="R44" s="117" t="s">
        <v>13</v>
      </c>
      <c r="S44" s="117" t="s">
        <v>15</v>
      </c>
      <c r="T44" s="117" t="s">
        <v>14</v>
      </c>
      <c r="U44" s="117" t="s">
        <v>19</v>
      </c>
      <c r="V44" s="117" t="s">
        <v>14</v>
      </c>
      <c r="W44" s="123" t="s">
        <v>157</v>
      </c>
    </row>
    <row r="45" spans="1:23" ht="29.5" thickBot="1" x14ac:dyDescent="0.4">
      <c r="A45" s="2" t="s">
        <v>93</v>
      </c>
      <c r="B45" s="116">
        <v>3</v>
      </c>
      <c r="C45" s="117" t="s">
        <v>135</v>
      </c>
      <c r="D45" s="117" t="s">
        <v>146</v>
      </c>
      <c r="E45" s="117" t="s">
        <v>13</v>
      </c>
      <c r="F45" s="117" t="s">
        <v>14</v>
      </c>
      <c r="G45" s="117" t="s">
        <v>16</v>
      </c>
      <c r="H45" s="117" t="s">
        <v>14</v>
      </c>
      <c r="I45" s="117" t="s">
        <v>19</v>
      </c>
      <c r="J45" s="117" t="s">
        <v>14</v>
      </c>
      <c r="K45" s="117" t="s">
        <v>19</v>
      </c>
      <c r="L45" s="117" t="s">
        <v>14</v>
      </c>
      <c r="M45" s="117" t="s">
        <v>19</v>
      </c>
      <c r="N45" s="117" t="s">
        <v>14</v>
      </c>
      <c r="O45" s="117" t="s">
        <v>19</v>
      </c>
      <c r="P45" s="117" t="s">
        <v>14</v>
      </c>
      <c r="Q45" s="117" t="s">
        <v>19</v>
      </c>
      <c r="R45" s="117" t="s">
        <v>14</v>
      </c>
      <c r="S45" s="117" t="s">
        <v>19</v>
      </c>
      <c r="T45" s="117" t="s">
        <v>14</v>
      </c>
      <c r="U45" s="117" t="s">
        <v>19</v>
      </c>
      <c r="V45" s="117" t="s">
        <v>14</v>
      </c>
      <c r="W45" s="119" t="s">
        <v>187</v>
      </c>
    </row>
    <row r="46" spans="1:23" ht="15" thickBot="1" x14ac:dyDescent="0.4">
      <c r="A46" s="2" t="s">
        <v>64</v>
      </c>
      <c r="B46" s="116">
        <v>48</v>
      </c>
      <c r="C46" s="117" t="s">
        <v>14</v>
      </c>
      <c r="D46" s="117" t="s">
        <v>146</v>
      </c>
      <c r="E46" s="117" t="s">
        <v>13</v>
      </c>
      <c r="F46" s="117" t="s">
        <v>14</v>
      </c>
      <c r="G46" s="117" t="s">
        <v>16</v>
      </c>
      <c r="H46" s="117" t="s">
        <v>14</v>
      </c>
      <c r="I46" s="117" t="s">
        <v>19</v>
      </c>
      <c r="J46" s="117" t="s">
        <v>14</v>
      </c>
      <c r="K46" s="117" t="s">
        <v>19</v>
      </c>
      <c r="L46" s="117" t="s">
        <v>14</v>
      </c>
      <c r="M46" s="117" t="s">
        <v>19</v>
      </c>
      <c r="N46" s="117" t="s">
        <v>14</v>
      </c>
      <c r="O46" s="117" t="s">
        <v>19</v>
      </c>
      <c r="P46" s="117" t="s">
        <v>14</v>
      </c>
      <c r="Q46" s="117" t="s">
        <v>19</v>
      </c>
      <c r="R46" s="117" t="s">
        <v>14</v>
      </c>
      <c r="S46" s="117" t="s">
        <v>19</v>
      </c>
      <c r="T46" s="117" t="s">
        <v>14</v>
      </c>
      <c r="U46" s="117" t="s">
        <v>19</v>
      </c>
      <c r="V46" s="117" t="s">
        <v>14</v>
      </c>
      <c r="W46" s="123" t="s">
        <v>157</v>
      </c>
    </row>
    <row r="47" spans="1:23" ht="15" thickBot="1" x14ac:dyDescent="0.4">
      <c r="A47" s="2" t="s">
        <v>43</v>
      </c>
      <c r="B47" s="116">
        <v>100</v>
      </c>
      <c r="C47" s="117" t="s">
        <v>14</v>
      </c>
      <c r="D47" s="117" t="s">
        <v>146</v>
      </c>
      <c r="E47" s="117" t="s">
        <v>13</v>
      </c>
      <c r="F47" s="117" t="s">
        <v>14</v>
      </c>
      <c r="G47" s="117" t="s">
        <v>16</v>
      </c>
      <c r="H47" s="117" t="s">
        <v>14</v>
      </c>
      <c r="I47" s="117" t="s">
        <v>16</v>
      </c>
      <c r="J47" s="117" t="s">
        <v>14</v>
      </c>
      <c r="K47" s="117" t="s">
        <v>19</v>
      </c>
      <c r="L47" s="117" t="s">
        <v>14</v>
      </c>
      <c r="M47" s="117" t="s">
        <v>19</v>
      </c>
      <c r="N47" s="117" t="s">
        <v>14</v>
      </c>
      <c r="O47" s="117" t="s">
        <v>19</v>
      </c>
      <c r="P47" s="117" t="s">
        <v>14</v>
      </c>
      <c r="Q47" s="117" t="s">
        <v>19</v>
      </c>
      <c r="R47" s="117" t="s">
        <v>14</v>
      </c>
      <c r="S47" s="117" t="s">
        <v>19</v>
      </c>
      <c r="T47" s="117" t="s">
        <v>14</v>
      </c>
      <c r="U47" s="117" t="s">
        <v>19</v>
      </c>
      <c r="V47" s="117" t="s">
        <v>14</v>
      </c>
      <c r="W47" s="119" t="s">
        <v>157</v>
      </c>
    </row>
    <row r="48" spans="1:23" ht="15" thickBot="1" x14ac:dyDescent="0.4">
      <c r="A48" s="2" t="s">
        <v>79</v>
      </c>
      <c r="B48" s="116">
        <v>186</v>
      </c>
      <c r="C48" s="117" t="s">
        <v>14</v>
      </c>
      <c r="D48" s="117" t="s">
        <v>146</v>
      </c>
      <c r="E48" s="117" t="s">
        <v>13</v>
      </c>
      <c r="F48" s="117" t="s">
        <v>13</v>
      </c>
      <c r="G48" s="117" t="s">
        <v>16</v>
      </c>
      <c r="H48" s="117" t="s">
        <v>14</v>
      </c>
      <c r="I48" s="117" t="s">
        <v>19</v>
      </c>
      <c r="J48" s="117" t="s">
        <v>14</v>
      </c>
      <c r="K48" s="117" t="s">
        <v>19</v>
      </c>
      <c r="L48" s="117" t="s">
        <v>14</v>
      </c>
      <c r="M48" s="117" t="s">
        <v>19</v>
      </c>
      <c r="N48" s="117" t="s">
        <v>14</v>
      </c>
      <c r="O48" s="117" t="s">
        <v>19</v>
      </c>
      <c r="P48" s="117" t="s">
        <v>14</v>
      </c>
      <c r="Q48" s="117" t="s">
        <v>19</v>
      </c>
      <c r="R48" s="117" t="s">
        <v>14</v>
      </c>
      <c r="S48" s="117" t="s">
        <v>19</v>
      </c>
      <c r="T48" s="117" t="s">
        <v>14</v>
      </c>
      <c r="U48" s="117" t="s">
        <v>19</v>
      </c>
      <c r="V48" s="117" t="s">
        <v>14</v>
      </c>
      <c r="W48" s="119" t="s">
        <v>157</v>
      </c>
    </row>
    <row r="49" spans="1:23" ht="15" thickBot="1" x14ac:dyDescent="0.4">
      <c r="A49" s="2" t="s">
        <v>115</v>
      </c>
      <c r="B49" s="116">
        <v>19</v>
      </c>
      <c r="C49" s="117" t="s">
        <v>14</v>
      </c>
      <c r="D49" s="117" t="s">
        <v>146</v>
      </c>
      <c r="E49" s="117" t="s">
        <v>13</v>
      </c>
      <c r="F49" s="117" t="s">
        <v>13</v>
      </c>
      <c r="G49" s="117" t="s">
        <v>16</v>
      </c>
      <c r="H49" s="117" t="s">
        <v>13</v>
      </c>
      <c r="I49" s="117" t="s">
        <v>16</v>
      </c>
      <c r="J49" s="117" t="s">
        <v>14</v>
      </c>
      <c r="K49" s="117" t="s">
        <v>19</v>
      </c>
      <c r="L49" s="117" t="s">
        <v>14</v>
      </c>
      <c r="M49" s="117" t="s">
        <v>19</v>
      </c>
      <c r="N49" s="117" t="s">
        <v>14</v>
      </c>
      <c r="O49" s="117" t="s">
        <v>19</v>
      </c>
      <c r="P49" s="117" t="s">
        <v>14</v>
      </c>
      <c r="Q49" s="117" t="s">
        <v>19</v>
      </c>
      <c r="R49" s="117" t="s">
        <v>14</v>
      </c>
      <c r="S49" s="117" t="s">
        <v>19</v>
      </c>
      <c r="T49" s="117" t="s">
        <v>14</v>
      </c>
      <c r="U49" s="117" t="s">
        <v>19</v>
      </c>
      <c r="V49" s="117" t="s">
        <v>14</v>
      </c>
      <c r="W49" s="119" t="s">
        <v>157</v>
      </c>
    </row>
    <row r="50" spans="1:23" ht="15" thickBot="1" x14ac:dyDescent="0.4">
      <c r="A50" s="2" t="s">
        <v>105</v>
      </c>
      <c r="B50" s="116">
        <v>46</v>
      </c>
      <c r="C50" s="117" t="s">
        <v>14</v>
      </c>
      <c r="D50" s="117" t="s">
        <v>146</v>
      </c>
      <c r="E50" s="117" t="s">
        <v>13</v>
      </c>
      <c r="F50" s="117" t="s">
        <v>14</v>
      </c>
      <c r="G50" s="117" t="s">
        <v>16</v>
      </c>
      <c r="H50" s="117" t="s">
        <v>13</v>
      </c>
      <c r="I50" s="117" t="s">
        <v>152</v>
      </c>
      <c r="J50" s="117" t="s">
        <v>13</v>
      </c>
      <c r="K50" s="117" t="s">
        <v>152</v>
      </c>
      <c r="L50" s="117" t="s">
        <v>14</v>
      </c>
      <c r="M50" s="117" t="s">
        <v>19</v>
      </c>
      <c r="N50" s="117" t="s">
        <v>14</v>
      </c>
      <c r="O50" s="117" t="s">
        <v>19</v>
      </c>
      <c r="P50" s="117" t="s">
        <v>14</v>
      </c>
      <c r="Q50" s="117" t="s">
        <v>19</v>
      </c>
      <c r="R50" s="117" t="s">
        <v>14</v>
      </c>
      <c r="S50" s="117" t="s">
        <v>19</v>
      </c>
      <c r="T50" s="117" t="s">
        <v>14</v>
      </c>
      <c r="U50" s="117" t="s">
        <v>19</v>
      </c>
      <c r="V50" s="117" t="s">
        <v>14</v>
      </c>
      <c r="W50" s="119" t="s">
        <v>157</v>
      </c>
    </row>
    <row r="51" spans="1:23" ht="15" thickBot="1" x14ac:dyDescent="0.4">
      <c r="A51" s="2" t="s">
        <v>98</v>
      </c>
      <c r="B51" s="116">
        <v>20</v>
      </c>
      <c r="C51" s="117" t="s">
        <v>14</v>
      </c>
      <c r="D51" s="117" t="s">
        <v>146</v>
      </c>
      <c r="E51" s="117" t="s">
        <v>13</v>
      </c>
      <c r="F51" s="117" t="s">
        <v>13</v>
      </c>
      <c r="G51" s="117" t="s">
        <v>16</v>
      </c>
      <c r="H51" s="117" t="s">
        <v>14</v>
      </c>
      <c r="I51" s="117" t="s">
        <v>19</v>
      </c>
      <c r="J51" s="117" t="s">
        <v>14</v>
      </c>
      <c r="K51" s="117" t="s">
        <v>19</v>
      </c>
      <c r="L51" s="117" t="s">
        <v>14</v>
      </c>
      <c r="M51" s="117" t="s">
        <v>19</v>
      </c>
      <c r="N51" s="117" t="s">
        <v>14</v>
      </c>
      <c r="O51" s="117" t="s">
        <v>19</v>
      </c>
      <c r="P51" s="117" t="s">
        <v>14</v>
      </c>
      <c r="Q51" s="117" t="s">
        <v>19</v>
      </c>
      <c r="R51" s="117" t="s">
        <v>14</v>
      </c>
      <c r="S51" s="117" t="s">
        <v>19</v>
      </c>
      <c r="T51" s="117" t="s">
        <v>14</v>
      </c>
      <c r="U51" s="117" t="s">
        <v>19</v>
      </c>
      <c r="V51" s="117" t="s">
        <v>14</v>
      </c>
      <c r="W51" s="119" t="s">
        <v>157</v>
      </c>
    </row>
    <row r="52" spans="1:23" ht="15" thickBot="1" x14ac:dyDescent="0.4">
      <c r="A52" s="2" t="s">
        <v>88</v>
      </c>
      <c r="B52" s="116">
        <v>156</v>
      </c>
      <c r="C52" s="117" t="s">
        <v>14</v>
      </c>
      <c r="D52" s="117" t="s">
        <v>146</v>
      </c>
      <c r="E52" s="117" t="s">
        <v>13</v>
      </c>
      <c r="F52" s="117" t="s">
        <v>13</v>
      </c>
      <c r="G52" s="117" t="s">
        <v>16</v>
      </c>
      <c r="H52" s="117" t="s">
        <v>13</v>
      </c>
      <c r="I52" s="117" t="s">
        <v>152</v>
      </c>
      <c r="J52" s="117" t="s">
        <v>14</v>
      </c>
      <c r="K52" s="117" t="s">
        <v>19</v>
      </c>
      <c r="L52" s="117" t="s">
        <v>14</v>
      </c>
      <c r="M52" s="117" t="s">
        <v>19</v>
      </c>
      <c r="N52" s="117" t="s">
        <v>14</v>
      </c>
      <c r="O52" s="117" t="s">
        <v>19</v>
      </c>
      <c r="P52" s="117" t="s">
        <v>14</v>
      </c>
      <c r="Q52" s="117" t="s">
        <v>19</v>
      </c>
      <c r="R52" s="117" t="s">
        <v>14</v>
      </c>
      <c r="S52" s="117" t="s">
        <v>19</v>
      </c>
      <c r="T52" s="117" t="s">
        <v>14</v>
      </c>
      <c r="U52" s="117" t="s">
        <v>19</v>
      </c>
      <c r="V52" s="117" t="s">
        <v>14</v>
      </c>
      <c r="W52" s="119" t="s">
        <v>157</v>
      </c>
    </row>
    <row r="53" spans="1:23" ht="44" thickBot="1" x14ac:dyDescent="0.4">
      <c r="A53" s="2" t="s">
        <v>41</v>
      </c>
      <c r="B53" s="116">
        <v>10</v>
      </c>
      <c r="C53" s="117" t="s">
        <v>14</v>
      </c>
      <c r="D53" s="117" t="s">
        <v>146</v>
      </c>
      <c r="E53" s="117" t="s">
        <v>14</v>
      </c>
      <c r="F53" s="117" t="s">
        <v>14</v>
      </c>
      <c r="G53" s="117" t="s">
        <v>16</v>
      </c>
      <c r="H53" s="117" t="s">
        <v>14</v>
      </c>
      <c r="I53" s="117" t="s">
        <v>19</v>
      </c>
      <c r="J53" s="117" t="s">
        <v>14</v>
      </c>
      <c r="K53" s="117" t="s">
        <v>19</v>
      </c>
      <c r="L53" s="117" t="s">
        <v>14</v>
      </c>
      <c r="M53" s="117" t="s">
        <v>19</v>
      </c>
      <c r="N53" s="117" t="s">
        <v>14</v>
      </c>
      <c r="O53" s="117" t="s">
        <v>19</v>
      </c>
      <c r="P53" s="117" t="s">
        <v>14</v>
      </c>
      <c r="Q53" s="117" t="s">
        <v>19</v>
      </c>
      <c r="R53" s="117" t="s">
        <v>14</v>
      </c>
      <c r="S53" s="117" t="s">
        <v>19</v>
      </c>
      <c r="T53" s="117" t="s">
        <v>14</v>
      </c>
      <c r="U53" s="117" t="s">
        <v>19</v>
      </c>
      <c r="V53" s="117" t="s">
        <v>14</v>
      </c>
      <c r="W53" s="119" t="s">
        <v>194</v>
      </c>
    </row>
    <row r="54" spans="1:23" ht="15" thickBot="1" x14ac:dyDescent="0.4">
      <c r="A54" s="2" t="s">
        <v>67</v>
      </c>
      <c r="B54" s="116">
        <v>9</v>
      </c>
      <c r="C54" s="117" t="s">
        <v>135</v>
      </c>
      <c r="D54" s="117" t="s">
        <v>146</v>
      </c>
      <c r="E54" s="117" t="s">
        <v>14</v>
      </c>
      <c r="F54" s="117" t="s">
        <v>14</v>
      </c>
      <c r="G54" s="117" t="s">
        <v>19</v>
      </c>
      <c r="H54" s="117" t="s">
        <v>14</v>
      </c>
      <c r="I54" s="117" t="s">
        <v>19</v>
      </c>
      <c r="J54" s="117" t="s">
        <v>14</v>
      </c>
      <c r="K54" s="117" t="s">
        <v>19</v>
      </c>
      <c r="L54" s="117" t="s">
        <v>14</v>
      </c>
      <c r="M54" s="117" t="s">
        <v>19</v>
      </c>
      <c r="N54" s="117" t="s">
        <v>14</v>
      </c>
      <c r="O54" s="117" t="s">
        <v>19</v>
      </c>
      <c r="P54" s="117" t="s">
        <v>14</v>
      </c>
      <c r="Q54" s="117" t="s">
        <v>19</v>
      </c>
      <c r="R54" s="117" t="s">
        <v>14</v>
      </c>
      <c r="S54" s="117" t="s">
        <v>19</v>
      </c>
      <c r="T54" s="117" t="s">
        <v>14</v>
      </c>
      <c r="U54" s="117" t="s">
        <v>19</v>
      </c>
      <c r="V54" s="117" t="s">
        <v>14</v>
      </c>
      <c r="W54" s="123" t="s">
        <v>197</v>
      </c>
    </row>
    <row r="55" spans="1:23" ht="15" thickBot="1" x14ac:dyDescent="0.4">
      <c r="A55" s="2" t="s">
        <v>61</v>
      </c>
      <c r="B55" s="116">
        <v>4</v>
      </c>
      <c r="C55" s="117" t="s">
        <v>135</v>
      </c>
      <c r="D55" s="117" t="s">
        <v>146</v>
      </c>
      <c r="E55" s="117" t="s">
        <v>14</v>
      </c>
      <c r="F55" s="117" t="s">
        <v>14</v>
      </c>
      <c r="G55" s="117" t="s">
        <v>19</v>
      </c>
      <c r="H55" s="117" t="s">
        <v>14</v>
      </c>
      <c r="I55" s="117" t="s">
        <v>19</v>
      </c>
      <c r="J55" s="117" t="s">
        <v>14</v>
      </c>
      <c r="K55" s="117" t="s">
        <v>19</v>
      </c>
      <c r="L55" s="117" t="s">
        <v>14</v>
      </c>
      <c r="M55" s="117" t="s">
        <v>19</v>
      </c>
      <c r="N55" s="117" t="s">
        <v>14</v>
      </c>
      <c r="O55" s="117" t="s">
        <v>19</v>
      </c>
      <c r="P55" s="117" t="s">
        <v>14</v>
      </c>
      <c r="Q55" s="117" t="s">
        <v>19</v>
      </c>
      <c r="R55" s="117" t="s">
        <v>14</v>
      </c>
      <c r="S55" s="117" t="s">
        <v>19</v>
      </c>
      <c r="T55" s="117" t="s">
        <v>14</v>
      </c>
      <c r="U55" s="117" t="s">
        <v>19</v>
      </c>
      <c r="V55" s="117" t="s">
        <v>14</v>
      </c>
      <c r="W55" s="123" t="s">
        <v>197</v>
      </c>
    </row>
    <row r="56" spans="1:23" ht="15" thickBot="1" x14ac:dyDescent="0.4">
      <c r="A56" s="2" t="s">
        <v>38</v>
      </c>
      <c r="B56" s="116">
        <v>9</v>
      </c>
      <c r="C56" s="117" t="s">
        <v>14</v>
      </c>
      <c r="D56" s="117" t="s">
        <v>146</v>
      </c>
      <c r="E56" s="117" t="s">
        <v>13</v>
      </c>
      <c r="F56" s="117" t="s">
        <v>13</v>
      </c>
      <c r="G56" s="117" t="s">
        <v>16</v>
      </c>
      <c r="H56" s="117" t="s">
        <v>14</v>
      </c>
      <c r="I56" s="117" t="s">
        <v>19</v>
      </c>
      <c r="J56" s="117" t="s">
        <v>14</v>
      </c>
      <c r="K56" s="117" t="s">
        <v>19</v>
      </c>
      <c r="L56" s="117" t="s">
        <v>14</v>
      </c>
      <c r="M56" s="117" t="s">
        <v>19</v>
      </c>
      <c r="N56" s="117" t="s">
        <v>14</v>
      </c>
      <c r="O56" s="117" t="s">
        <v>19</v>
      </c>
      <c r="P56" s="117" t="s">
        <v>14</v>
      </c>
      <c r="Q56" s="117" t="s">
        <v>19</v>
      </c>
      <c r="R56" s="117" t="s">
        <v>14</v>
      </c>
      <c r="S56" s="117" t="s">
        <v>19</v>
      </c>
      <c r="T56" s="117" t="s">
        <v>14</v>
      </c>
      <c r="U56" s="117" t="s">
        <v>19</v>
      </c>
      <c r="V56" s="117" t="s">
        <v>14</v>
      </c>
      <c r="W56" s="123" t="s">
        <v>157</v>
      </c>
    </row>
    <row r="57" spans="1:23" ht="44" thickBot="1" x14ac:dyDescent="0.4">
      <c r="A57" s="2" t="s">
        <v>110</v>
      </c>
      <c r="B57" s="116">
        <v>8</v>
      </c>
      <c r="C57" s="117" t="s">
        <v>135</v>
      </c>
      <c r="D57" s="117" t="s">
        <v>146</v>
      </c>
      <c r="E57" s="117" t="s">
        <v>14</v>
      </c>
      <c r="F57" s="117" t="s">
        <v>14</v>
      </c>
      <c r="G57" s="117" t="s">
        <v>19</v>
      </c>
      <c r="H57" s="117" t="s">
        <v>14</v>
      </c>
      <c r="I57" s="117" t="s">
        <v>19</v>
      </c>
      <c r="J57" s="117" t="s">
        <v>14</v>
      </c>
      <c r="K57" s="117" t="s">
        <v>19</v>
      </c>
      <c r="L57" s="117" t="s">
        <v>14</v>
      </c>
      <c r="M57" s="117" t="s">
        <v>19</v>
      </c>
      <c r="N57" s="117" t="s">
        <v>14</v>
      </c>
      <c r="O57" s="117" t="s">
        <v>19</v>
      </c>
      <c r="P57" s="117" t="s">
        <v>14</v>
      </c>
      <c r="Q57" s="117" t="s">
        <v>19</v>
      </c>
      <c r="R57" s="117" t="s">
        <v>13</v>
      </c>
      <c r="S57" s="117" t="s">
        <v>15</v>
      </c>
      <c r="T57" s="117" t="s">
        <v>14</v>
      </c>
      <c r="U57" s="117" t="s">
        <v>19</v>
      </c>
      <c r="V57" s="117" t="s">
        <v>14</v>
      </c>
      <c r="W57" s="119" t="s">
        <v>199</v>
      </c>
    </row>
    <row r="58" spans="1:23" ht="44" thickBot="1" x14ac:dyDescent="0.4">
      <c r="A58" s="2" t="s">
        <v>59</v>
      </c>
      <c r="B58" s="29">
        <v>10</v>
      </c>
      <c r="C58" s="125" t="s">
        <v>135</v>
      </c>
      <c r="D58" s="125" t="s">
        <v>146</v>
      </c>
      <c r="E58" s="125" t="s">
        <v>13</v>
      </c>
      <c r="F58" s="125" t="s">
        <v>13</v>
      </c>
      <c r="G58" s="125" t="s">
        <v>16</v>
      </c>
      <c r="H58" s="125" t="s">
        <v>14</v>
      </c>
      <c r="I58" s="125" t="s">
        <v>19</v>
      </c>
      <c r="J58" s="125" t="s">
        <v>14</v>
      </c>
      <c r="K58" s="125" t="s">
        <v>19</v>
      </c>
      <c r="L58" s="125" t="s">
        <v>14</v>
      </c>
      <c r="M58" s="125" t="s">
        <v>19</v>
      </c>
      <c r="N58" s="125" t="s">
        <v>14</v>
      </c>
      <c r="O58" s="125" t="s">
        <v>19</v>
      </c>
      <c r="P58" s="125" t="s">
        <v>14</v>
      </c>
      <c r="Q58" s="125" t="s">
        <v>19</v>
      </c>
      <c r="R58" s="125" t="s">
        <v>14</v>
      </c>
      <c r="S58" s="125" t="s">
        <v>19</v>
      </c>
      <c r="T58" s="125" t="s">
        <v>14</v>
      </c>
      <c r="U58" s="125" t="s">
        <v>19</v>
      </c>
      <c r="V58" s="125" t="s">
        <v>14</v>
      </c>
      <c r="W58" s="126" t="s">
        <v>287</v>
      </c>
    </row>
    <row r="59" spans="1:23" ht="29.5" thickBot="1" x14ac:dyDescent="0.4">
      <c r="A59" s="18" t="s">
        <v>91</v>
      </c>
      <c r="B59" s="131">
        <v>7</v>
      </c>
      <c r="C59" s="132" t="s">
        <v>135</v>
      </c>
      <c r="D59" s="132" t="s">
        <v>146</v>
      </c>
      <c r="E59" s="132" t="s">
        <v>14</v>
      </c>
      <c r="F59" s="132" t="s">
        <v>14</v>
      </c>
      <c r="G59" s="132" t="s">
        <v>19</v>
      </c>
      <c r="H59" s="132" t="s">
        <v>14</v>
      </c>
      <c r="I59" s="132" t="s">
        <v>19</v>
      </c>
      <c r="J59" s="132" t="s">
        <v>14</v>
      </c>
      <c r="K59" s="132" t="s">
        <v>19</v>
      </c>
      <c r="L59" s="132" t="s">
        <v>14</v>
      </c>
      <c r="M59" s="132" t="s">
        <v>19</v>
      </c>
      <c r="N59" s="132" t="s">
        <v>14</v>
      </c>
      <c r="O59" s="132" t="s">
        <v>19</v>
      </c>
      <c r="P59" s="132" t="s">
        <v>14</v>
      </c>
      <c r="Q59" s="132" t="s">
        <v>19</v>
      </c>
      <c r="R59" s="132" t="s">
        <v>14</v>
      </c>
      <c r="S59" s="132" t="s">
        <v>19</v>
      </c>
      <c r="T59" s="132" t="s">
        <v>14</v>
      </c>
      <c r="U59" s="132" t="s">
        <v>19</v>
      </c>
      <c r="V59" s="132" t="s">
        <v>14</v>
      </c>
      <c r="W59" s="133" t="s">
        <v>200</v>
      </c>
    </row>
    <row r="60" spans="1:23" ht="15" thickBot="1" x14ac:dyDescent="0.4">
      <c r="A60" s="2" t="s">
        <v>71</v>
      </c>
      <c r="B60" s="116">
        <v>50</v>
      </c>
      <c r="C60" s="117" t="s">
        <v>14</v>
      </c>
      <c r="D60" s="117" t="s">
        <v>146</v>
      </c>
      <c r="E60" s="117" t="s">
        <v>13</v>
      </c>
      <c r="F60" s="117" t="s">
        <v>13</v>
      </c>
      <c r="G60" s="117" t="s">
        <v>16</v>
      </c>
      <c r="H60" s="117" t="s">
        <v>14</v>
      </c>
      <c r="I60" s="117" t="s">
        <v>19</v>
      </c>
      <c r="J60" s="117" t="s">
        <v>14</v>
      </c>
      <c r="K60" s="117" t="s">
        <v>19</v>
      </c>
      <c r="L60" s="117" t="s">
        <v>14</v>
      </c>
      <c r="M60" s="117" t="s">
        <v>19</v>
      </c>
      <c r="N60" s="117" t="s">
        <v>14</v>
      </c>
      <c r="O60" s="117" t="s">
        <v>19</v>
      </c>
      <c r="P60" s="117" t="s">
        <v>14</v>
      </c>
      <c r="Q60" s="117" t="s">
        <v>19</v>
      </c>
      <c r="R60" s="117" t="s">
        <v>14</v>
      </c>
      <c r="S60" s="117" t="s">
        <v>19</v>
      </c>
      <c r="T60" s="117" t="s">
        <v>14</v>
      </c>
      <c r="U60" s="117" t="s">
        <v>19</v>
      </c>
      <c r="V60" s="117" t="s">
        <v>14</v>
      </c>
      <c r="W60" s="119" t="s">
        <v>157</v>
      </c>
    </row>
    <row r="61" spans="1:23" ht="15" thickBot="1" x14ac:dyDescent="0.4">
      <c r="A61" s="2" t="s">
        <v>118</v>
      </c>
      <c r="B61" s="116">
        <v>47</v>
      </c>
      <c r="C61" s="117" t="s">
        <v>14</v>
      </c>
      <c r="D61" s="117" t="s">
        <v>146</v>
      </c>
      <c r="E61" s="117" t="s">
        <v>13</v>
      </c>
      <c r="F61" s="117" t="s">
        <v>13</v>
      </c>
      <c r="G61" s="117" t="s">
        <v>16</v>
      </c>
      <c r="H61" s="117" t="s">
        <v>13</v>
      </c>
      <c r="I61" s="117" t="s">
        <v>152</v>
      </c>
      <c r="J61" s="117" t="s">
        <v>14</v>
      </c>
      <c r="K61" s="117" t="s">
        <v>19</v>
      </c>
      <c r="L61" s="117" t="s">
        <v>14</v>
      </c>
      <c r="M61" s="117" t="s">
        <v>19</v>
      </c>
      <c r="N61" s="117" t="s">
        <v>14</v>
      </c>
      <c r="O61" s="117" t="s">
        <v>19</v>
      </c>
      <c r="P61" s="117" t="s">
        <v>14</v>
      </c>
      <c r="Q61" s="117" t="s">
        <v>19</v>
      </c>
      <c r="R61" s="117" t="s">
        <v>14</v>
      </c>
      <c r="S61" s="117" t="s">
        <v>19</v>
      </c>
      <c r="T61" s="117" t="s">
        <v>14</v>
      </c>
      <c r="U61" s="117" t="s">
        <v>19</v>
      </c>
      <c r="V61" s="117" t="s">
        <v>14</v>
      </c>
      <c r="W61" s="119" t="s">
        <v>157</v>
      </c>
    </row>
    <row r="62" spans="1:23" ht="15" thickBot="1" x14ac:dyDescent="0.4">
      <c r="A62" s="2" t="s">
        <v>36</v>
      </c>
      <c r="B62" s="116">
        <v>142</v>
      </c>
      <c r="C62" s="117" t="s">
        <v>14</v>
      </c>
      <c r="D62" s="117" t="s">
        <v>146</v>
      </c>
      <c r="E62" s="117" t="s">
        <v>13</v>
      </c>
      <c r="F62" s="117" t="s">
        <v>13</v>
      </c>
      <c r="G62" s="117" t="s">
        <v>16</v>
      </c>
      <c r="H62" s="117" t="s">
        <v>13</v>
      </c>
      <c r="I62" s="117" t="s">
        <v>152</v>
      </c>
      <c r="J62" s="117" t="s">
        <v>13</v>
      </c>
      <c r="K62" s="117" t="s">
        <v>152</v>
      </c>
      <c r="L62" s="117" t="s">
        <v>14</v>
      </c>
      <c r="M62" s="117" t="s">
        <v>19</v>
      </c>
      <c r="N62" s="117" t="s">
        <v>14</v>
      </c>
      <c r="O62" s="117" t="s">
        <v>19</v>
      </c>
      <c r="P62" s="117" t="s">
        <v>14</v>
      </c>
      <c r="Q62" s="117" t="s">
        <v>19</v>
      </c>
      <c r="R62" s="117" t="s">
        <v>13</v>
      </c>
      <c r="S62" s="117" t="s">
        <v>15</v>
      </c>
      <c r="T62" s="117" t="s">
        <v>14</v>
      </c>
      <c r="U62" s="117" t="s">
        <v>19</v>
      </c>
      <c r="V62" s="117" t="s">
        <v>14</v>
      </c>
      <c r="W62" s="119" t="s">
        <v>157</v>
      </c>
    </row>
    <row r="63" spans="1:23" ht="58.5" thickBot="1" x14ac:dyDescent="0.4">
      <c r="A63" s="2" t="s">
        <v>78</v>
      </c>
      <c r="B63" s="116">
        <v>129</v>
      </c>
      <c r="C63" s="117" t="s">
        <v>14</v>
      </c>
      <c r="D63" s="117" t="s">
        <v>146</v>
      </c>
      <c r="E63" s="117" t="s">
        <v>13</v>
      </c>
      <c r="F63" s="117" t="s">
        <v>13</v>
      </c>
      <c r="G63" s="117" t="s">
        <v>16</v>
      </c>
      <c r="H63" s="117" t="s">
        <v>13</v>
      </c>
      <c r="I63" s="117" t="s">
        <v>152</v>
      </c>
      <c r="J63" s="117" t="s">
        <v>13</v>
      </c>
      <c r="K63" s="117" t="s">
        <v>17</v>
      </c>
      <c r="L63" s="117" t="s">
        <v>13</v>
      </c>
      <c r="M63" s="117" t="s">
        <v>15</v>
      </c>
      <c r="N63" s="117" t="s">
        <v>14</v>
      </c>
      <c r="O63" s="117" t="s">
        <v>19</v>
      </c>
      <c r="P63" s="117" t="s">
        <v>14</v>
      </c>
      <c r="Q63" s="117" t="s">
        <v>19</v>
      </c>
      <c r="R63" s="117" t="s">
        <v>13</v>
      </c>
      <c r="S63" s="117" t="s">
        <v>15</v>
      </c>
      <c r="T63" s="117" t="s">
        <v>154</v>
      </c>
      <c r="U63" s="117" t="s">
        <v>19</v>
      </c>
      <c r="V63" s="117" t="s">
        <v>14</v>
      </c>
      <c r="W63" s="119" t="s">
        <v>205</v>
      </c>
    </row>
    <row r="64" spans="1:23" ht="29.5" thickBot="1" x14ac:dyDescent="0.4">
      <c r="A64" s="2" t="s">
        <v>63</v>
      </c>
      <c r="B64" s="116">
        <v>87</v>
      </c>
      <c r="C64" s="117" t="s">
        <v>14</v>
      </c>
      <c r="D64" s="117" t="s">
        <v>146</v>
      </c>
      <c r="E64" s="117" t="s">
        <v>13</v>
      </c>
      <c r="F64" s="117" t="s">
        <v>14</v>
      </c>
      <c r="G64" s="117" t="s">
        <v>16</v>
      </c>
      <c r="H64" s="117" t="s">
        <v>13</v>
      </c>
      <c r="I64" s="117" t="s">
        <v>152</v>
      </c>
      <c r="J64" s="117" t="s">
        <v>14</v>
      </c>
      <c r="K64" s="117" t="s">
        <v>16</v>
      </c>
      <c r="L64" s="117" t="s">
        <v>14</v>
      </c>
      <c r="M64" s="117" t="s">
        <v>19</v>
      </c>
      <c r="N64" s="117" t="s">
        <v>14</v>
      </c>
      <c r="O64" s="117" t="s">
        <v>19</v>
      </c>
      <c r="P64" s="117" t="s">
        <v>14</v>
      </c>
      <c r="Q64" s="117" t="s">
        <v>19</v>
      </c>
      <c r="R64" s="117" t="s">
        <v>14</v>
      </c>
      <c r="S64" s="117" t="s">
        <v>19</v>
      </c>
      <c r="T64" s="117" t="s">
        <v>14</v>
      </c>
      <c r="U64" s="117" t="s">
        <v>19</v>
      </c>
      <c r="V64" s="117" t="s">
        <v>14</v>
      </c>
      <c r="W64" s="119" t="s">
        <v>291</v>
      </c>
    </row>
    <row r="65" spans="1:23" ht="15" thickBot="1" x14ac:dyDescent="0.4">
      <c r="A65" s="2" t="s">
        <v>69</v>
      </c>
      <c r="B65" s="116">
        <v>36</v>
      </c>
      <c r="C65" s="117" t="s">
        <v>14</v>
      </c>
      <c r="D65" s="117" t="s">
        <v>146</v>
      </c>
      <c r="E65" s="117" t="s">
        <v>13</v>
      </c>
      <c r="F65" s="117" t="s">
        <v>13</v>
      </c>
      <c r="G65" s="117" t="s">
        <v>16</v>
      </c>
      <c r="H65" s="117" t="s">
        <v>14</v>
      </c>
      <c r="I65" s="117" t="s">
        <v>19</v>
      </c>
      <c r="J65" s="117" t="s">
        <v>14</v>
      </c>
      <c r="K65" s="117" t="s">
        <v>19</v>
      </c>
      <c r="L65" s="117" t="s">
        <v>14</v>
      </c>
      <c r="M65" s="117" t="s">
        <v>19</v>
      </c>
      <c r="N65" s="117" t="s">
        <v>14</v>
      </c>
      <c r="O65" s="117" t="s">
        <v>19</v>
      </c>
      <c r="P65" s="117" t="s">
        <v>14</v>
      </c>
      <c r="Q65" s="117" t="s">
        <v>19</v>
      </c>
      <c r="R65" s="117" t="s">
        <v>14</v>
      </c>
      <c r="S65" s="117" t="s">
        <v>19</v>
      </c>
      <c r="T65" s="117" t="s">
        <v>14</v>
      </c>
      <c r="U65" s="117" t="s">
        <v>19</v>
      </c>
      <c r="V65" s="117" t="s">
        <v>14</v>
      </c>
      <c r="W65" s="119" t="s">
        <v>157</v>
      </c>
    </row>
    <row r="66" spans="1:23" ht="15" thickBot="1" x14ac:dyDescent="0.4">
      <c r="A66" s="2" t="s">
        <v>104</v>
      </c>
      <c r="B66" s="116">
        <v>28</v>
      </c>
      <c r="C66" s="117" t="s">
        <v>14</v>
      </c>
      <c r="D66" s="117" t="s">
        <v>146</v>
      </c>
      <c r="E66" s="117" t="s">
        <v>13</v>
      </c>
      <c r="F66" s="117" t="s">
        <v>13</v>
      </c>
      <c r="G66" s="117" t="s">
        <v>16</v>
      </c>
      <c r="H66" s="117" t="s">
        <v>13</v>
      </c>
      <c r="I66" s="117" t="s">
        <v>152</v>
      </c>
      <c r="J66" s="117" t="s">
        <v>14</v>
      </c>
      <c r="K66" s="117" t="s">
        <v>19</v>
      </c>
      <c r="L66" s="117" t="s">
        <v>14</v>
      </c>
      <c r="M66" s="117" t="s">
        <v>19</v>
      </c>
      <c r="N66" s="117" t="s">
        <v>14</v>
      </c>
      <c r="O66" s="117" t="s">
        <v>19</v>
      </c>
      <c r="P66" s="117" t="s">
        <v>14</v>
      </c>
      <c r="Q66" s="117" t="s">
        <v>19</v>
      </c>
      <c r="R66" s="117" t="s">
        <v>14</v>
      </c>
      <c r="S66" s="117" t="s">
        <v>19</v>
      </c>
      <c r="T66" s="117" t="s">
        <v>14</v>
      </c>
      <c r="U66" s="117" t="s">
        <v>19</v>
      </c>
      <c r="V66" s="117" t="s">
        <v>14</v>
      </c>
      <c r="W66" s="119" t="s">
        <v>157</v>
      </c>
    </row>
    <row r="67" spans="1:23" ht="15" thickBot="1" x14ac:dyDescent="0.4">
      <c r="A67" s="2" t="s">
        <v>206</v>
      </c>
      <c r="B67" s="116">
        <v>73</v>
      </c>
      <c r="C67" s="117" t="s">
        <v>14</v>
      </c>
      <c r="D67" s="117" t="s">
        <v>146</v>
      </c>
      <c r="E67" s="117" t="s">
        <v>13</v>
      </c>
      <c r="F67" s="117" t="s">
        <v>13</v>
      </c>
      <c r="G67" s="117" t="s">
        <v>16</v>
      </c>
      <c r="H67" s="117" t="s">
        <v>13</v>
      </c>
      <c r="I67" s="117" t="s">
        <v>152</v>
      </c>
      <c r="J67" s="117" t="s">
        <v>13</v>
      </c>
      <c r="K67" s="117" t="s">
        <v>152</v>
      </c>
      <c r="L67" s="117" t="s">
        <v>14</v>
      </c>
      <c r="M67" s="117" t="s">
        <v>19</v>
      </c>
      <c r="N67" s="117" t="s">
        <v>14</v>
      </c>
      <c r="O67" s="117" t="s">
        <v>19</v>
      </c>
      <c r="P67" s="117" t="s">
        <v>14</v>
      </c>
      <c r="Q67" s="117" t="s">
        <v>19</v>
      </c>
      <c r="R67" s="117" t="s">
        <v>13</v>
      </c>
      <c r="S67" s="117" t="s">
        <v>15</v>
      </c>
      <c r="T67" s="117" t="s">
        <v>14</v>
      </c>
      <c r="U67" s="117" t="s">
        <v>19</v>
      </c>
      <c r="V67" s="117" t="s">
        <v>14</v>
      </c>
      <c r="W67" s="119" t="s">
        <v>296</v>
      </c>
    </row>
    <row r="68" spans="1:23" ht="29.5" thickBot="1" x14ac:dyDescent="0.4">
      <c r="A68" s="2" t="s">
        <v>117</v>
      </c>
      <c r="B68" s="116">
        <v>6</v>
      </c>
      <c r="C68" s="117" t="s">
        <v>14</v>
      </c>
      <c r="D68" s="117" t="s">
        <v>146</v>
      </c>
      <c r="E68" s="117" t="s">
        <v>13</v>
      </c>
      <c r="F68" s="117" t="s">
        <v>13</v>
      </c>
      <c r="G68" s="117" t="s">
        <v>16</v>
      </c>
      <c r="H68" s="117" t="s">
        <v>14</v>
      </c>
      <c r="I68" s="117" t="s">
        <v>19</v>
      </c>
      <c r="J68" s="117" t="s">
        <v>14</v>
      </c>
      <c r="K68" s="117" t="s">
        <v>19</v>
      </c>
      <c r="L68" s="117" t="s">
        <v>14</v>
      </c>
      <c r="M68" s="117" t="s">
        <v>19</v>
      </c>
      <c r="N68" s="117" t="s">
        <v>14</v>
      </c>
      <c r="O68" s="117" t="s">
        <v>19</v>
      </c>
      <c r="P68" s="117" t="s">
        <v>14</v>
      </c>
      <c r="Q68" s="117" t="s">
        <v>19</v>
      </c>
      <c r="R68" s="117" t="s">
        <v>14</v>
      </c>
      <c r="S68" s="117" t="s">
        <v>19</v>
      </c>
      <c r="T68" s="117" t="s">
        <v>14</v>
      </c>
      <c r="U68" s="117" t="s">
        <v>19</v>
      </c>
      <c r="V68" s="117" t="s">
        <v>14</v>
      </c>
      <c r="W68" s="119" t="s">
        <v>297</v>
      </c>
    </row>
    <row r="69" spans="1:23" ht="15" thickBot="1" x14ac:dyDescent="0.4">
      <c r="A69" s="2" t="s">
        <v>39</v>
      </c>
      <c r="B69" s="116">
        <v>37</v>
      </c>
      <c r="C69" s="117" t="s">
        <v>14</v>
      </c>
      <c r="D69" s="117" t="s">
        <v>146</v>
      </c>
      <c r="E69" s="117" t="s">
        <v>14</v>
      </c>
      <c r="F69" s="117" t="s">
        <v>14</v>
      </c>
      <c r="G69" s="117" t="s">
        <v>16</v>
      </c>
      <c r="H69" s="117" t="s">
        <v>14</v>
      </c>
      <c r="I69" s="117" t="s">
        <v>152</v>
      </c>
      <c r="J69" s="117" t="s">
        <v>14</v>
      </c>
      <c r="K69" s="117" t="s">
        <v>19</v>
      </c>
      <c r="L69" s="117" t="s">
        <v>14</v>
      </c>
      <c r="M69" s="117" t="s">
        <v>19</v>
      </c>
      <c r="N69" s="117" t="s">
        <v>14</v>
      </c>
      <c r="O69" s="117" t="s">
        <v>19</v>
      </c>
      <c r="P69" s="117" t="s">
        <v>14</v>
      </c>
      <c r="Q69" s="117" t="s">
        <v>19</v>
      </c>
      <c r="R69" s="117" t="s">
        <v>14</v>
      </c>
      <c r="S69" s="117" t="s">
        <v>19</v>
      </c>
      <c r="T69" s="117" t="s">
        <v>14</v>
      </c>
      <c r="U69" s="117" t="s">
        <v>19</v>
      </c>
      <c r="V69" s="117" t="s">
        <v>14</v>
      </c>
      <c r="W69" s="119" t="s">
        <v>157</v>
      </c>
    </row>
    <row r="70" spans="1:23" ht="15" thickBot="1" x14ac:dyDescent="0.4">
      <c r="A70" s="2" t="s">
        <v>65</v>
      </c>
      <c r="B70" s="116">
        <v>31</v>
      </c>
      <c r="C70" s="117" t="s">
        <v>14</v>
      </c>
      <c r="D70" s="117" t="s">
        <v>146</v>
      </c>
      <c r="E70" s="117" t="s">
        <v>13</v>
      </c>
      <c r="F70" s="117" t="s">
        <v>13</v>
      </c>
      <c r="G70" s="117" t="s">
        <v>16</v>
      </c>
      <c r="H70" s="117" t="s">
        <v>14</v>
      </c>
      <c r="I70" s="117" t="s">
        <v>19</v>
      </c>
      <c r="J70" s="117" t="s">
        <v>14</v>
      </c>
      <c r="K70" s="117" t="s">
        <v>19</v>
      </c>
      <c r="L70" s="117" t="s">
        <v>14</v>
      </c>
      <c r="M70" s="117" t="s">
        <v>19</v>
      </c>
      <c r="N70" s="117" t="s">
        <v>14</v>
      </c>
      <c r="O70" s="117" t="s">
        <v>19</v>
      </c>
      <c r="P70" s="117" t="s">
        <v>14</v>
      </c>
      <c r="Q70" s="117" t="s">
        <v>19</v>
      </c>
      <c r="R70" s="117" t="s">
        <v>13</v>
      </c>
      <c r="S70" s="117" t="s">
        <v>15</v>
      </c>
      <c r="T70" s="117" t="s">
        <v>14</v>
      </c>
      <c r="U70" s="117" t="s">
        <v>19</v>
      </c>
      <c r="V70" s="117" t="s">
        <v>14</v>
      </c>
      <c r="W70" s="119" t="s">
        <v>157</v>
      </c>
    </row>
    <row r="71" spans="1:23" ht="15" thickBot="1" x14ac:dyDescent="0.4">
      <c r="A71" s="2" t="s">
        <v>46</v>
      </c>
      <c r="B71" s="116">
        <v>68</v>
      </c>
      <c r="C71" s="117" t="s">
        <v>14</v>
      </c>
      <c r="D71" s="117" t="s">
        <v>146</v>
      </c>
      <c r="E71" s="117" t="s">
        <v>14</v>
      </c>
      <c r="F71" s="117" t="s">
        <v>14</v>
      </c>
      <c r="G71" s="117" t="s">
        <v>16</v>
      </c>
      <c r="H71" s="117" t="s">
        <v>13</v>
      </c>
      <c r="I71" s="117" t="s">
        <v>152</v>
      </c>
      <c r="J71" s="117" t="s">
        <v>13</v>
      </c>
      <c r="K71" s="117" t="s">
        <v>152</v>
      </c>
      <c r="L71" s="117" t="s">
        <v>14</v>
      </c>
      <c r="M71" s="117" t="s">
        <v>19</v>
      </c>
      <c r="N71" s="117" t="s">
        <v>14</v>
      </c>
      <c r="O71" s="117" t="s">
        <v>19</v>
      </c>
      <c r="P71" s="117" t="s">
        <v>14</v>
      </c>
      <c r="Q71" s="117" t="s">
        <v>19</v>
      </c>
      <c r="R71" s="117" t="s">
        <v>14</v>
      </c>
      <c r="S71" s="117" t="s">
        <v>19</v>
      </c>
      <c r="T71" s="117" t="s">
        <v>14</v>
      </c>
      <c r="U71" s="117" t="s">
        <v>19</v>
      </c>
      <c r="V71" s="117" t="s">
        <v>14</v>
      </c>
      <c r="W71" s="119" t="s">
        <v>157</v>
      </c>
    </row>
    <row r="72" spans="1:23" ht="29.5" thickBot="1" x14ac:dyDescent="0.4">
      <c r="A72" s="2" t="s">
        <v>116</v>
      </c>
      <c r="B72" s="116">
        <v>42</v>
      </c>
      <c r="C72" s="117" t="s">
        <v>14</v>
      </c>
      <c r="D72" s="117" t="s">
        <v>146</v>
      </c>
      <c r="E72" s="117" t="s">
        <v>13</v>
      </c>
      <c r="F72" s="117" t="s">
        <v>14</v>
      </c>
      <c r="G72" s="117" t="s">
        <v>16</v>
      </c>
      <c r="H72" s="117" t="s">
        <v>14</v>
      </c>
      <c r="I72" s="117" t="s">
        <v>19</v>
      </c>
      <c r="J72" s="117" t="s">
        <v>14</v>
      </c>
      <c r="K72" s="117" t="s">
        <v>19</v>
      </c>
      <c r="L72" s="117" t="s">
        <v>14</v>
      </c>
      <c r="M72" s="117" t="s">
        <v>19</v>
      </c>
      <c r="N72" s="117" t="s">
        <v>14</v>
      </c>
      <c r="O72" s="117" t="s">
        <v>19</v>
      </c>
      <c r="P72" s="117" t="s">
        <v>14</v>
      </c>
      <c r="Q72" s="117" t="s">
        <v>19</v>
      </c>
      <c r="R72" s="117" t="s">
        <v>14</v>
      </c>
      <c r="S72" s="117" t="s">
        <v>19</v>
      </c>
      <c r="T72" s="117" t="s">
        <v>14</v>
      </c>
      <c r="U72" s="117" t="s">
        <v>19</v>
      </c>
      <c r="V72" s="117" t="s">
        <v>14</v>
      </c>
      <c r="W72" s="119" t="s">
        <v>290</v>
      </c>
    </row>
    <row r="73" spans="1:23" ht="15" thickBot="1" x14ac:dyDescent="0.4">
      <c r="A73" s="2" t="s">
        <v>97</v>
      </c>
      <c r="B73" s="116">
        <v>109</v>
      </c>
      <c r="C73" s="117" t="s">
        <v>14</v>
      </c>
      <c r="D73" s="117" t="s">
        <v>146</v>
      </c>
      <c r="E73" s="117" t="s">
        <v>13</v>
      </c>
      <c r="F73" s="117" t="s">
        <v>13</v>
      </c>
      <c r="G73" s="117" t="s">
        <v>16</v>
      </c>
      <c r="H73" s="117" t="s">
        <v>13</v>
      </c>
      <c r="I73" s="117" t="s">
        <v>152</v>
      </c>
      <c r="J73" s="117" t="s">
        <v>14</v>
      </c>
      <c r="K73" s="117" t="s">
        <v>152</v>
      </c>
      <c r="L73" s="117" t="s">
        <v>14</v>
      </c>
      <c r="M73" s="117" t="s">
        <v>19</v>
      </c>
      <c r="N73" s="117" t="s">
        <v>14</v>
      </c>
      <c r="O73" s="117" t="s">
        <v>19</v>
      </c>
      <c r="P73" s="117" t="s">
        <v>14</v>
      </c>
      <c r="Q73" s="117" t="s">
        <v>19</v>
      </c>
      <c r="R73" s="117" t="s">
        <v>14</v>
      </c>
      <c r="S73" s="117" t="s">
        <v>19</v>
      </c>
      <c r="T73" s="117" t="s">
        <v>14</v>
      </c>
      <c r="U73" s="117" t="s">
        <v>19</v>
      </c>
      <c r="V73" s="117" t="s">
        <v>14</v>
      </c>
      <c r="W73" s="119" t="s">
        <v>157</v>
      </c>
    </row>
    <row r="74" spans="1:23" ht="15" thickBot="1" x14ac:dyDescent="0.4">
      <c r="A74" s="2" t="s">
        <v>225</v>
      </c>
      <c r="B74" s="29">
        <v>54</v>
      </c>
      <c r="C74" s="125" t="s">
        <v>14</v>
      </c>
      <c r="D74" s="125" t="s">
        <v>146</v>
      </c>
      <c r="E74" s="125" t="s">
        <v>13</v>
      </c>
      <c r="F74" s="125" t="s">
        <v>13</v>
      </c>
      <c r="G74" s="125" t="s">
        <v>16</v>
      </c>
      <c r="H74" s="125" t="s">
        <v>14</v>
      </c>
      <c r="I74" s="125" t="s">
        <v>152</v>
      </c>
      <c r="J74" s="125" t="s">
        <v>14</v>
      </c>
      <c r="K74" s="125" t="s">
        <v>19</v>
      </c>
      <c r="L74" s="125" t="s">
        <v>14</v>
      </c>
      <c r="M74" s="125" t="s">
        <v>19</v>
      </c>
      <c r="N74" s="125" t="s">
        <v>14</v>
      </c>
      <c r="O74" s="125" t="s">
        <v>19</v>
      </c>
      <c r="P74" s="125" t="s">
        <v>14</v>
      </c>
      <c r="Q74" s="125" t="s">
        <v>19</v>
      </c>
      <c r="R74" s="125" t="s">
        <v>14</v>
      </c>
      <c r="S74" s="125" t="s">
        <v>19</v>
      </c>
      <c r="T74" s="125" t="s">
        <v>14</v>
      </c>
      <c r="U74" s="125" t="s">
        <v>19</v>
      </c>
      <c r="V74" s="125" t="s">
        <v>14</v>
      </c>
      <c r="W74" s="126" t="s">
        <v>288</v>
      </c>
    </row>
    <row r="75" spans="1:23" x14ac:dyDescent="0.35">
      <c r="A75" s="15" t="s">
        <v>245</v>
      </c>
      <c r="B75" s="104"/>
      <c r="C75" s="105">
        <f>COUNTIF(C13:C74,"*Ja*")</f>
        <v>20</v>
      </c>
      <c r="D75" s="105"/>
      <c r="E75" s="105">
        <f t="shared" ref="E75:V75" si="0">COUNTIF(E13:E74,"*Ja*")</f>
        <v>40</v>
      </c>
      <c r="F75" s="105">
        <f t="shared" si="0"/>
        <v>29</v>
      </c>
      <c r="G75" s="105"/>
      <c r="H75" s="105">
        <f t="shared" si="0"/>
        <v>19</v>
      </c>
      <c r="I75" s="105"/>
      <c r="J75" s="105">
        <f t="shared" si="0"/>
        <v>12</v>
      </c>
      <c r="K75" s="105"/>
      <c r="L75" s="105">
        <f t="shared" si="0"/>
        <v>2</v>
      </c>
      <c r="M75" s="105"/>
      <c r="N75" s="105">
        <f t="shared" si="0"/>
        <v>0</v>
      </c>
      <c r="O75" s="105"/>
      <c r="P75" s="105">
        <f t="shared" si="0"/>
        <v>0</v>
      </c>
      <c r="Q75" s="105"/>
      <c r="R75" s="105">
        <f t="shared" si="0"/>
        <v>11</v>
      </c>
      <c r="S75" s="105"/>
      <c r="T75" s="105">
        <f t="shared" si="0"/>
        <v>0</v>
      </c>
      <c r="U75" s="105"/>
      <c r="V75" s="105">
        <f t="shared" si="0"/>
        <v>0</v>
      </c>
      <c r="W75" s="106"/>
    </row>
    <row r="76" spans="1:23" x14ac:dyDescent="0.35">
      <c r="A76" s="90" t="s">
        <v>246</v>
      </c>
      <c r="B76" s="22"/>
      <c r="C76" s="20">
        <f>COUNTIF(C13:C74,"*Nej*")</f>
        <v>42</v>
      </c>
      <c r="D76" s="20"/>
      <c r="E76" s="20">
        <f t="shared" ref="E76:V76" si="1">COUNTIF(E13:E74,"*Nej*")</f>
        <v>22</v>
      </c>
      <c r="F76" s="20">
        <f t="shared" si="1"/>
        <v>33</v>
      </c>
      <c r="G76" s="20"/>
      <c r="H76" s="20">
        <f t="shared" si="1"/>
        <v>43</v>
      </c>
      <c r="I76" s="20"/>
      <c r="J76" s="20">
        <f t="shared" si="1"/>
        <v>50</v>
      </c>
      <c r="K76" s="20"/>
      <c r="L76" s="20">
        <f t="shared" si="1"/>
        <v>60</v>
      </c>
      <c r="M76" s="20"/>
      <c r="N76" s="20">
        <f t="shared" si="1"/>
        <v>62</v>
      </c>
      <c r="O76" s="20"/>
      <c r="P76" s="20">
        <f t="shared" si="1"/>
        <v>62</v>
      </c>
      <c r="Q76" s="20"/>
      <c r="R76" s="20">
        <f t="shared" si="1"/>
        <v>51</v>
      </c>
      <c r="S76" s="20"/>
      <c r="T76" s="20">
        <f t="shared" si="1"/>
        <v>61</v>
      </c>
      <c r="U76" s="20"/>
      <c r="V76" s="20">
        <f t="shared" si="1"/>
        <v>62</v>
      </c>
      <c r="W76" s="23"/>
    </row>
    <row r="77" spans="1:23" x14ac:dyDescent="0.35">
      <c r="A77" s="90" t="s">
        <v>154</v>
      </c>
      <c r="B77" s="22"/>
      <c r="C77" s="20">
        <f t="shared" ref="C77:T77" si="2">COUNTIF(C13:C74,"*Ikke relevant*")</f>
        <v>0</v>
      </c>
      <c r="D77" s="20"/>
      <c r="E77" s="20">
        <f t="shared" si="2"/>
        <v>0</v>
      </c>
      <c r="F77" s="20">
        <f t="shared" si="2"/>
        <v>0</v>
      </c>
      <c r="G77" s="20"/>
      <c r="H77" s="20">
        <f t="shared" si="2"/>
        <v>0</v>
      </c>
      <c r="I77" s="20"/>
      <c r="J77" s="20">
        <f t="shared" si="2"/>
        <v>0</v>
      </c>
      <c r="K77" s="20"/>
      <c r="L77" s="20">
        <f t="shared" si="2"/>
        <v>0</v>
      </c>
      <c r="M77" s="20"/>
      <c r="N77" s="20">
        <f t="shared" si="2"/>
        <v>0</v>
      </c>
      <c r="O77" s="20"/>
      <c r="P77" s="20">
        <f t="shared" si="2"/>
        <v>0</v>
      </c>
      <c r="Q77" s="20"/>
      <c r="R77" s="20">
        <f t="shared" si="2"/>
        <v>0</v>
      </c>
      <c r="S77" s="20"/>
      <c r="T77" s="20">
        <f t="shared" si="2"/>
        <v>1</v>
      </c>
      <c r="U77" s="20"/>
      <c r="V77" s="20">
        <f>COUNTIF(V13:V74,"*Ikke relevant*")</f>
        <v>0</v>
      </c>
      <c r="W77" s="23"/>
    </row>
    <row r="78" spans="1:23" x14ac:dyDescent="0.35">
      <c r="A78" s="90" t="s">
        <v>223</v>
      </c>
      <c r="B78" s="22"/>
      <c r="C78" s="20">
        <f>C75+C76</f>
        <v>62</v>
      </c>
      <c r="D78" s="20"/>
      <c r="E78" s="20">
        <f t="shared" ref="E78:V78" si="3">E75+E76</f>
        <v>62</v>
      </c>
      <c r="F78" s="20">
        <f t="shared" si="3"/>
        <v>62</v>
      </c>
      <c r="G78" s="20"/>
      <c r="H78" s="20">
        <f t="shared" si="3"/>
        <v>62</v>
      </c>
      <c r="I78" s="20"/>
      <c r="J78" s="20">
        <f t="shared" si="3"/>
        <v>62</v>
      </c>
      <c r="K78" s="20"/>
      <c r="L78" s="20">
        <f t="shared" si="3"/>
        <v>62</v>
      </c>
      <c r="M78" s="20"/>
      <c r="N78" s="20">
        <f t="shared" si="3"/>
        <v>62</v>
      </c>
      <c r="O78" s="20"/>
      <c r="P78" s="20">
        <f t="shared" si="3"/>
        <v>62</v>
      </c>
      <c r="Q78" s="20"/>
      <c r="R78" s="20">
        <f t="shared" si="3"/>
        <v>62</v>
      </c>
      <c r="S78" s="20"/>
      <c r="T78" s="20">
        <f>T75+T76+T77</f>
        <v>62</v>
      </c>
      <c r="U78" s="20"/>
      <c r="V78" s="20">
        <f t="shared" si="3"/>
        <v>62</v>
      </c>
      <c r="W78" s="23"/>
    </row>
    <row r="79" spans="1:23" ht="15" thickBot="1" x14ac:dyDescent="0.4">
      <c r="A79" s="13" t="s">
        <v>126</v>
      </c>
      <c r="B79" s="107"/>
      <c r="C79" s="108">
        <f>C75/C78</f>
        <v>0.32258064516129031</v>
      </c>
      <c r="D79" s="108"/>
      <c r="E79" s="108">
        <f t="shared" ref="E79:V79" si="4">E75/E78</f>
        <v>0.64516129032258063</v>
      </c>
      <c r="F79" s="108">
        <f t="shared" si="4"/>
        <v>0.46774193548387094</v>
      </c>
      <c r="G79" s="108"/>
      <c r="H79" s="108">
        <f t="shared" si="4"/>
        <v>0.30645161290322581</v>
      </c>
      <c r="I79" s="108"/>
      <c r="J79" s="108">
        <f t="shared" si="4"/>
        <v>0.19354838709677419</v>
      </c>
      <c r="K79" s="108"/>
      <c r="L79" s="108">
        <f t="shared" si="4"/>
        <v>3.2258064516129031E-2</v>
      </c>
      <c r="M79" s="108"/>
      <c r="N79" s="108">
        <f t="shared" si="4"/>
        <v>0</v>
      </c>
      <c r="O79" s="108"/>
      <c r="P79" s="108">
        <f t="shared" si="4"/>
        <v>0</v>
      </c>
      <c r="Q79" s="108"/>
      <c r="R79" s="108">
        <f t="shared" si="4"/>
        <v>0.17741935483870969</v>
      </c>
      <c r="S79" s="108"/>
      <c r="T79" s="108">
        <f t="shared" si="4"/>
        <v>0</v>
      </c>
      <c r="U79" s="108"/>
      <c r="V79" s="108">
        <f t="shared" si="4"/>
        <v>0</v>
      </c>
      <c r="W79" s="109"/>
    </row>
    <row r="80" spans="1:23" ht="15" thickBot="1" x14ac:dyDescent="0.4">
      <c r="A80" s="8"/>
      <c r="B80" s="156"/>
      <c r="C80" s="135" t="s">
        <v>140</v>
      </c>
      <c r="D80" s="157"/>
      <c r="E80" s="237" t="s">
        <v>0</v>
      </c>
      <c r="F80" s="238"/>
      <c r="G80" s="245"/>
      <c r="H80" s="237" t="s">
        <v>6</v>
      </c>
      <c r="I80" s="238"/>
      <c r="J80" s="238"/>
      <c r="K80" s="238"/>
      <c r="L80" s="238"/>
      <c r="M80" s="245"/>
      <c r="N80" s="237" t="s">
        <v>8</v>
      </c>
      <c r="O80" s="245"/>
      <c r="P80" s="237" t="s">
        <v>9</v>
      </c>
      <c r="Q80" s="245"/>
      <c r="R80" s="240" t="s">
        <v>12</v>
      </c>
      <c r="S80" s="240"/>
      <c r="T80" s="241"/>
      <c r="U80" s="242"/>
      <c r="V80" s="11" t="s">
        <v>133</v>
      </c>
      <c r="W80" s="157"/>
    </row>
    <row r="81" spans="1:23" x14ac:dyDescent="0.35">
      <c r="A81" s="90" t="s">
        <v>245</v>
      </c>
      <c r="B81" s="15"/>
      <c r="C81" s="167">
        <f>C75</f>
        <v>20</v>
      </c>
      <c r="D81" s="168"/>
      <c r="E81" s="167">
        <f>COUNTIFS(E13:E74,"*Ja*",F13:F74,"*Ja*")</f>
        <v>29</v>
      </c>
      <c r="F81" s="171"/>
      <c r="G81" s="168"/>
      <c r="H81" s="167">
        <f>COUNTIFS(H13:H74,"*Ja*",J13:J74,"*Ja*",L13:L74,"*Ja*")</f>
        <v>2</v>
      </c>
      <c r="I81" s="171"/>
      <c r="J81" s="171"/>
      <c r="K81" s="171"/>
      <c r="L81" s="171"/>
      <c r="M81" s="168"/>
      <c r="N81" s="167">
        <f>N75</f>
        <v>0</v>
      </c>
      <c r="O81" s="168"/>
      <c r="P81" s="22">
        <f>P75</f>
        <v>0</v>
      </c>
      <c r="Q81" s="23"/>
      <c r="R81" s="167">
        <f>COUNTIFS(R13:R74,"*Ja*",T13:T74,"*Ja*")</f>
        <v>0</v>
      </c>
      <c r="S81" s="171"/>
      <c r="T81" s="171"/>
      <c r="U81" s="168"/>
      <c r="V81" s="160">
        <f>V75</f>
        <v>0</v>
      </c>
      <c r="W81" s="15"/>
    </row>
    <row r="82" spans="1:23" x14ac:dyDescent="0.35">
      <c r="A82" s="90" t="s">
        <v>246</v>
      </c>
      <c r="B82" s="90"/>
      <c r="C82" s="165">
        <f t="shared" ref="C82:C85" si="5">C76</f>
        <v>42</v>
      </c>
      <c r="D82" s="166"/>
      <c r="E82" s="165">
        <f>E78-E81</f>
        <v>33</v>
      </c>
      <c r="F82" s="170"/>
      <c r="G82" s="166"/>
      <c r="H82" s="165">
        <f>H78-H81</f>
        <v>60</v>
      </c>
      <c r="I82" s="170"/>
      <c r="J82" s="170"/>
      <c r="K82" s="170"/>
      <c r="L82" s="170"/>
      <c r="M82" s="166"/>
      <c r="N82" s="165">
        <f t="shared" ref="N82:N85" si="6">N76</f>
        <v>62</v>
      </c>
      <c r="O82" s="166"/>
      <c r="P82" s="22">
        <f>P76</f>
        <v>62</v>
      </c>
      <c r="Q82" s="23"/>
      <c r="R82" s="165">
        <f>T76</f>
        <v>61</v>
      </c>
      <c r="S82" s="170"/>
      <c r="T82" s="170"/>
      <c r="U82" s="166"/>
      <c r="V82" s="161">
        <f t="shared" ref="V82:V85" si="7">V76</f>
        <v>62</v>
      </c>
      <c r="W82" s="90"/>
    </row>
    <row r="83" spans="1:23" x14ac:dyDescent="0.35">
      <c r="A83" s="90" t="s">
        <v>154</v>
      </c>
      <c r="B83" s="90"/>
      <c r="C83" s="165">
        <f t="shared" si="5"/>
        <v>0</v>
      </c>
      <c r="D83" s="166"/>
      <c r="E83" s="165">
        <f>E77</f>
        <v>0</v>
      </c>
      <c r="F83" s="170"/>
      <c r="G83" s="166"/>
      <c r="H83" s="165">
        <f t="shared" ref="H83:H84" si="8">H77</f>
        <v>0</v>
      </c>
      <c r="I83" s="170"/>
      <c r="J83" s="170"/>
      <c r="K83" s="170"/>
      <c r="L83" s="170"/>
      <c r="M83" s="166"/>
      <c r="N83" s="165">
        <f t="shared" si="6"/>
        <v>0</v>
      </c>
      <c r="O83" s="166"/>
      <c r="P83" s="22">
        <f t="shared" ref="P83:P84" si="9">P77</f>
        <v>0</v>
      </c>
      <c r="Q83" s="23"/>
      <c r="R83" s="165">
        <f>T77</f>
        <v>1</v>
      </c>
      <c r="S83" s="170"/>
      <c r="T83" s="170"/>
      <c r="U83" s="166"/>
      <c r="V83" s="161">
        <f t="shared" si="7"/>
        <v>0</v>
      </c>
      <c r="W83" s="90"/>
    </row>
    <row r="84" spans="1:23" x14ac:dyDescent="0.35">
      <c r="A84" s="90" t="s">
        <v>223</v>
      </c>
      <c r="B84" s="90"/>
      <c r="C84" s="165">
        <f t="shared" si="5"/>
        <v>62</v>
      </c>
      <c r="D84" s="166"/>
      <c r="E84" s="165">
        <f>E78</f>
        <v>62</v>
      </c>
      <c r="F84" s="170"/>
      <c r="G84" s="166"/>
      <c r="H84" s="165">
        <f t="shared" si="8"/>
        <v>62</v>
      </c>
      <c r="I84" s="170"/>
      <c r="J84" s="170"/>
      <c r="K84" s="170"/>
      <c r="L84" s="170"/>
      <c r="M84" s="166"/>
      <c r="N84" s="165">
        <f t="shared" si="6"/>
        <v>62</v>
      </c>
      <c r="O84" s="166"/>
      <c r="P84" s="22">
        <f t="shared" si="9"/>
        <v>62</v>
      </c>
      <c r="Q84" s="23"/>
      <c r="R84" s="165">
        <f t="shared" ref="R84" si="10">R78</f>
        <v>62</v>
      </c>
      <c r="S84" s="170"/>
      <c r="T84" s="170"/>
      <c r="U84" s="166"/>
      <c r="V84" s="161">
        <f t="shared" si="7"/>
        <v>62</v>
      </c>
      <c r="W84" s="90"/>
    </row>
    <row r="85" spans="1:23" ht="15" thickBot="1" x14ac:dyDescent="0.4">
      <c r="A85" s="13" t="s">
        <v>126</v>
      </c>
      <c r="B85" s="159"/>
      <c r="C85" s="163">
        <f t="shared" si="5"/>
        <v>0.32258064516129031</v>
      </c>
      <c r="D85" s="164"/>
      <c r="E85" s="163">
        <f>E81/E84</f>
        <v>0.46774193548387094</v>
      </c>
      <c r="F85" s="169"/>
      <c r="G85" s="164"/>
      <c r="H85" s="163">
        <f>H81/H84</f>
        <v>3.2258064516129031E-2</v>
      </c>
      <c r="I85" s="169"/>
      <c r="J85" s="169"/>
      <c r="K85" s="169"/>
      <c r="L85" s="169"/>
      <c r="M85" s="164"/>
      <c r="N85" s="163">
        <f t="shared" si="6"/>
        <v>0</v>
      </c>
      <c r="O85" s="164"/>
      <c r="P85" s="110">
        <f>P79</f>
        <v>0</v>
      </c>
      <c r="Q85" s="111"/>
      <c r="R85" s="163">
        <f>R81/(R84-R83)</f>
        <v>0</v>
      </c>
      <c r="S85" s="169"/>
      <c r="T85" s="169"/>
      <c r="U85" s="164"/>
      <c r="V85" s="162">
        <f t="shared" si="7"/>
        <v>0</v>
      </c>
      <c r="W85" s="13"/>
    </row>
  </sheetData>
  <mergeCells count="12">
    <mergeCell ref="E80:G80"/>
    <mergeCell ref="H80:M80"/>
    <mergeCell ref="N80:O80"/>
    <mergeCell ref="P80:Q80"/>
    <mergeCell ref="R80:U80"/>
    <mergeCell ref="A1:W2"/>
    <mergeCell ref="R11:U11"/>
    <mergeCell ref="A11:A12"/>
    <mergeCell ref="E11:G11"/>
    <mergeCell ref="H11:M11"/>
    <mergeCell ref="N11:O11"/>
    <mergeCell ref="P11:Q11"/>
  </mergeCells>
  <conditionalFormatting sqref="A13:A74">
    <cfRule type="duplicateValues" dxfId="0" priority="1"/>
  </conditionalFormatting>
  <dataValidations count="7">
    <dataValidation type="list" allowBlank="1" showInputMessage="1" showErrorMessage="1" sqref="P15:P74 N15:N74 L15:L74 J15:J74 H15:H74 E15:F74 R15:R74 V15:V74 T15:T74" xr:uid="{3BEE6882-12EB-4669-B11C-C50FBA027D66}">
      <formula1>Valg_1.2</formula1>
    </dataValidation>
    <dataValidation type="list" allowBlank="1" showInputMessage="1" showErrorMessage="1" sqref="D13:D74" xr:uid="{C249B6A1-ED3B-40AF-A150-B85711CB90A9}">
      <formula1>Valg_3.1.2</formula1>
    </dataValidation>
    <dataValidation type="list" allowBlank="1" showInputMessage="1" showErrorMessage="1" sqref="S15 K15:K17 M15:M17 O15:O17 U15:U17 Q15:Q17 G15:G17 I15:I17" xr:uid="{ADAD5E15-92D3-41E1-8B3F-1CEDC2AE17A6}">
      <formula1>Valg_2.1.1</formula1>
    </dataValidation>
    <dataValidation type="list" allowBlank="1" showInputMessage="1" showErrorMessage="1" sqref="V13:V14 C13:C74" xr:uid="{AEF534E8-FEEF-4498-B85E-445713C075B4}">
      <formula1>Valg_4.1.1</formula1>
    </dataValidation>
    <dataValidation type="list" allowBlank="1" showInputMessage="1" showErrorMessage="1" sqref="S16:S74 I18:I74 K18:K74 M18:M74 O18:O74 U18:U74 Q18:Q74 G18:G74" xr:uid="{E7909DDA-E541-49BE-98D7-656248FD2A56}">
      <formula1>Valg_2.1.1.1</formula1>
    </dataValidation>
    <dataValidation type="list" allowBlank="1" showInputMessage="1" showErrorMessage="1" sqref="O13:O14 M13:M14 K13:K14 G13:G14 I13:I14 U13:U14 Q13:Q14 S13:S14" xr:uid="{69430CD6-88F0-48AA-AC19-F9D1ABEC0739}">
      <formula1>Valg_2.1</formula1>
    </dataValidation>
    <dataValidation type="list" allowBlank="1" showInputMessage="1" showErrorMessage="1" sqref="N13:N14 L13:L14 E13:F14 H13:H14 P13:P14 R13:R14 J13:J14 T13:T14" xr:uid="{E1E92875-A93D-470B-9FFD-5AB3AEFD881A}">
      <formula1>Valg_1.1</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AD8F-6B94-4CFF-BE58-5A3E76196BD7}">
  <sheetPr codeName="Sheet6"/>
  <dimension ref="A1:W60"/>
  <sheetViews>
    <sheetView showGridLines="0" zoomScale="70" zoomScaleNormal="70" workbookViewId="0">
      <selection activeCell="F16" sqref="F16"/>
    </sheetView>
  </sheetViews>
  <sheetFormatPr defaultRowHeight="14.5" x14ac:dyDescent="0.35"/>
  <cols>
    <col min="1" max="1" width="33.54296875" bestFit="1" customWidth="1"/>
    <col min="2" max="2" width="38.7265625" bestFit="1" customWidth="1"/>
    <col min="3" max="3" width="80" bestFit="1" customWidth="1"/>
    <col min="4" max="4" width="15.26953125" bestFit="1" customWidth="1"/>
    <col min="5" max="5" width="29.7265625" bestFit="1" customWidth="1"/>
    <col min="6" max="6" width="45.453125" bestFit="1" customWidth="1"/>
    <col min="7" max="7" width="25.26953125" bestFit="1" customWidth="1"/>
    <col min="8" max="8" width="103.1796875" bestFit="1" customWidth="1"/>
    <col min="9" max="9" width="25.26953125" bestFit="1" customWidth="1"/>
    <col min="10" max="10" width="29.1796875" bestFit="1" customWidth="1"/>
    <col min="11" max="11" width="25.26953125" bestFit="1" customWidth="1"/>
    <col min="12" max="12" width="22.453125" bestFit="1" customWidth="1"/>
    <col min="13" max="13" width="24" bestFit="1" customWidth="1"/>
    <col min="14" max="14" width="94.54296875" bestFit="1" customWidth="1"/>
    <col min="15" max="15" width="24" bestFit="1" customWidth="1"/>
    <col min="16" max="16" width="28.7265625" bestFit="1" customWidth="1"/>
    <col min="17" max="17" width="25.26953125" bestFit="1" customWidth="1"/>
    <col min="18" max="18" width="30.54296875" bestFit="1" customWidth="1"/>
    <col min="19" max="19" width="25.26953125" bestFit="1" customWidth="1"/>
    <col min="20" max="20" width="57.26953125" bestFit="1" customWidth="1"/>
    <col min="21" max="21" width="25.26953125" bestFit="1" customWidth="1"/>
    <col min="22" max="22" width="31" bestFit="1" customWidth="1"/>
    <col min="23" max="23" width="75.453125" bestFit="1" customWidth="1"/>
  </cols>
  <sheetData>
    <row r="1" spans="1:23" x14ac:dyDescent="0.35">
      <c r="A1" s="221" t="s">
        <v>303</v>
      </c>
      <c r="B1" s="222"/>
      <c r="C1" s="222"/>
      <c r="D1" s="222"/>
      <c r="E1" s="222"/>
      <c r="F1" s="222"/>
      <c r="G1" s="222"/>
      <c r="H1" s="222"/>
      <c r="I1" s="222"/>
      <c r="J1" s="222"/>
      <c r="K1" s="222"/>
      <c r="L1" s="222"/>
      <c r="M1" s="222"/>
      <c r="N1" s="222"/>
      <c r="O1" s="222"/>
      <c r="P1" s="222"/>
      <c r="Q1" s="222"/>
      <c r="R1" s="222"/>
      <c r="S1" s="222"/>
      <c r="T1" s="222"/>
      <c r="U1" s="222"/>
      <c r="V1" s="222"/>
      <c r="W1" s="223"/>
    </row>
    <row r="2" spans="1:23" ht="15"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23" x14ac:dyDescent="0.35">
      <c r="A3" s="66"/>
      <c r="B3" s="66"/>
      <c r="C3" s="66"/>
      <c r="D3" s="66"/>
      <c r="E3" s="66"/>
      <c r="F3" s="66"/>
      <c r="G3" s="66"/>
      <c r="H3" s="66"/>
      <c r="I3" s="66"/>
      <c r="J3" s="66"/>
      <c r="K3" s="66"/>
      <c r="L3" s="66"/>
      <c r="M3" s="66"/>
      <c r="N3" s="66"/>
      <c r="O3" s="66"/>
      <c r="P3" s="66"/>
      <c r="Q3" s="66"/>
      <c r="R3" s="66"/>
      <c r="S3" s="66"/>
      <c r="T3" s="66"/>
      <c r="U3" s="66"/>
      <c r="V3" s="66"/>
      <c r="W3" s="66"/>
    </row>
    <row r="10" spans="1:23" ht="15" thickBot="1" x14ac:dyDescent="0.4"/>
    <row r="11" spans="1:23" ht="15" thickBot="1" x14ac:dyDescent="0.4">
      <c r="A11" s="243" t="s">
        <v>177</v>
      </c>
      <c r="B11" s="7" t="s">
        <v>138</v>
      </c>
      <c r="C11" s="32" t="s">
        <v>140</v>
      </c>
      <c r="D11" s="32" t="s">
        <v>129</v>
      </c>
      <c r="E11" s="237" t="s">
        <v>0</v>
      </c>
      <c r="F11" s="238"/>
      <c r="G11" s="245"/>
      <c r="H11" s="237" t="s">
        <v>6</v>
      </c>
      <c r="I11" s="238"/>
      <c r="J11" s="238"/>
      <c r="K11" s="238"/>
      <c r="L11" s="238"/>
      <c r="M11" s="245"/>
      <c r="N11" s="246" t="s">
        <v>8</v>
      </c>
      <c r="O11" s="247"/>
      <c r="P11" s="237" t="s">
        <v>9</v>
      </c>
      <c r="Q11" s="238"/>
      <c r="R11" s="239" t="s">
        <v>12</v>
      </c>
      <c r="S11" s="240"/>
      <c r="T11" s="241"/>
      <c r="U11" s="242"/>
      <c r="V11" s="11" t="s">
        <v>133</v>
      </c>
      <c r="W11" s="11" t="s">
        <v>137</v>
      </c>
    </row>
    <row r="12" spans="1:23" ht="15" thickBot="1" x14ac:dyDescent="0.4">
      <c r="A12" s="244"/>
      <c r="B12" s="12" t="s">
        <v>141</v>
      </c>
      <c r="C12" s="12" t="s">
        <v>143</v>
      </c>
      <c r="D12" s="12" t="s">
        <v>130</v>
      </c>
      <c r="E12" s="12" t="s">
        <v>1</v>
      </c>
      <c r="F12" s="12" t="s">
        <v>2</v>
      </c>
      <c r="G12" s="12" t="s">
        <v>3</v>
      </c>
      <c r="H12" s="12" t="s">
        <v>22</v>
      </c>
      <c r="I12" s="12" t="s">
        <v>3</v>
      </c>
      <c r="J12" s="12" t="s">
        <v>4</v>
      </c>
      <c r="K12" s="12" t="s">
        <v>3</v>
      </c>
      <c r="L12" s="12" t="s">
        <v>5</v>
      </c>
      <c r="M12" s="12" t="s">
        <v>3</v>
      </c>
      <c r="N12" s="12" t="s">
        <v>7</v>
      </c>
      <c r="O12" s="12" t="s">
        <v>3</v>
      </c>
      <c r="P12" s="9" t="s">
        <v>10</v>
      </c>
      <c r="Q12" s="9" t="s">
        <v>3</v>
      </c>
      <c r="R12" s="12" t="s">
        <v>11</v>
      </c>
      <c r="S12" s="9" t="s">
        <v>3</v>
      </c>
      <c r="T12" s="12" t="s">
        <v>23</v>
      </c>
      <c r="U12" s="9" t="s">
        <v>3</v>
      </c>
      <c r="V12" s="9" t="s">
        <v>134</v>
      </c>
      <c r="W12" s="9" t="s">
        <v>144</v>
      </c>
    </row>
    <row r="13" spans="1:23" ht="15" thickBot="1" x14ac:dyDescent="0.4">
      <c r="A13" s="8" t="s">
        <v>90</v>
      </c>
      <c r="B13" s="116">
        <v>30</v>
      </c>
      <c r="C13" s="117" t="s">
        <v>135</v>
      </c>
      <c r="D13" s="117" t="s">
        <v>151</v>
      </c>
      <c r="E13" s="117" t="s">
        <v>14</v>
      </c>
      <c r="F13" s="117" t="s">
        <v>14</v>
      </c>
      <c r="G13" s="117" t="s">
        <v>19</v>
      </c>
      <c r="H13" s="117" t="s">
        <v>14</v>
      </c>
      <c r="I13" s="117" t="s">
        <v>152</v>
      </c>
      <c r="J13" s="117" t="s">
        <v>13</v>
      </c>
      <c r="K13" s="117" t="s">
        <v>152</v>
      </c>
      <c r="L13" s="117" t="s">
        <v>14</v>
      </c>
      <c r="M13" s="117" t="s">
        <v>19</v>
      </c>
      <c r="N13" s="117" t="s">
        <v>14</v>
      </c>
      <c r="O13" s="117" t="s">
        <v>19</v>
      </c>
      <c r="P13" s="117" t="s">
        <v>14</v>
      </c>
      <c r="Q13" s="117" t="s">
        <v>19</v>
      </c>
      <c r="R13" s="117" t="s">
        <v>13</v>
      </c>
      <c r="S13" s="117" t="s">
        <v>17</v>
      </c>
      <c r="T13" s="117" t="s">
        <v>13</v>
      </c>
      <c r="U13" s="117" t="s">
        <v>15</v>
      </c>
      <c r="V13" s="117" t="s">
        <v>14</v>
      </c>
      <c r="W13" s="119" t="s">
        <v>157</v>
      </c>
    </row>
    <row r="14" spans="1:23" ht="29.5" thickBot="1" x14ac:dyDescent="0.4">
      <c r="A14" s="8" t="s">
        <v>82</v>
      </c>
      <c r="B14" s="116">
        <v>24</v>
      </c>
      <c r="C14" s="117" t="s">
        <v>135</v>
      </c>
      <c r="D14" s="117" t="s">
        <v>151</v>
      </c>
      <c r="E14" s="117" t="s">
        <v>13</v>
      </c>
      <c r="F14" s="117" t="s">
        <v>13</v>
      </c>
      <c r="G14" s="117" t="s">
        <v>16</v>
      </c>
      <c r="H14" s="117" t="s">
        <v>13</v>
      </c>
      <c r="I14" s="117" t="s">
        <v>16</v>
      </c>
      <c r="J14" s="117" t="s">
        <v>14</v>
      </c>
      <c r="K14" s="117" t="s">
        <v>19</v>
      </c>
      <c r="L14" s="117" t="s">
        <v>14</v>
      </c>
      <c r="M14" s="117" t="s">
        <v>19</v>
      </c>
      <c r="N14" s="117" t="s">
        <v>14</v>
      </c>
      <c r="O14" s="117" t="s">
        <v>19</v>
      </c>
      <c r="P14" s="117" t="s">
        <v>13</v>
      </c>
      <c r="Q14" s="117" t="s">
        <v>15</v>
      </c>
      <c r="R14" s="117" t="s">
        <v>14</v>
      </c>
      <c r="S14" s="117" t="s">
        <v>19</v>
      </c>
      <c r="T14" s="117" t="s">
        <v>154</v>
      </c>
      <c r="U14" s="117" t="s">
        <v>19</v>
      </c>
      <c r="V14" s="117" t="s">
        <v>14</v>
      </c>
      <c r="W14" s="118" t="s">
        <v>211</v>
      </c>
    </row>
    <row r="15" spans="1:23" ht="15" thickBot="1" x14ac:dyDescent="0.4">
      <c r="A15" s="13" t="s">
        <v>109</v>
      </c>
      <c r="B15" s="116">
        <v>28</v>
      </c>
      <c r="C15" s="117" t="s">
        <v>135</v>
      </c>
      <c r="D15" s="117" t="s">
        <v>151</v>
      </c>
      <c r="E15" s="117" t="s">
        <v>13</v>
      </c>
      <c r="F15" s="117" t="s">
        <v>13</v>
      </c>
      <c r="G15" s="117" t="s">
        <v>16</v>
      </c>
      <c r="H15" s="117" t="s">
        <v>13</v>
      </c>
      <c r="I15" s="117" t="s">
        <v>16</v>
      </c>
      <c r="J15" s="117" t="s">
        <v>13</v>
      </c>
      <c r="K15" s="117" t="s">
        <v>152</v>
      </c>
      <c r="L15" s="117" t="s">
        <v>14</v>
      </c>
      <c r="M15" s="117" t="s">
        <v>19</v>
      </c>
      <c r="N15" s="117" t="s">
        <v>14</v>
      </c>
      <c r="O15" s="117" t="s">
        <v>152</v>
      </c>
      <c r="P15" s="117" t="s">
        <v>14</v>
      </c>
      <c r="Q15" s="117" t="s">
        <v>19</v>
      </c>
      <c r="R15" s="117" t="s">
        <v>14</v>
      </c>
      <c r="S15" s="117" t="s">
        <v>19</v>
      </c>
      <c r="T15" s="117" t="s">
        <v>14</v>
      </c>
      <c r="U15" s="117" t="s">
        <v>19</v>
      </c>
      <c r="V15" s="117" t="s">
        <v>14</v>
      </c>
      <c r="W15" s="119" t="s">
        <v>157</v>
      </c>
    </row>
    <row r="16" spans="1:23" ht="44" thickBot="1" x14ac:dyDescent="0.4">
      <c r="A16" s="8" t="s">
        <v>32</v>
      </c>
      <c r="B16" s="116">
        <v>145</v>
      </c>
      <c r="C16" s="117" t="s">
        <v>14</v>
      </c>
      <c r="D16" s="117" t="s">
        <v>151</v>
      </c>
      <c r="E16" s="117" t="s">
        <v>13</v>
      </c>
      <c r="F16" s="117" t="s">
        <v>13</v>
      </c>
      <c r="G16" s="117" t="s">
        <v>16</v>
      </c>
      <c r="H16" s="117" t="s">
        <v>13</v>
      </c>
      <c r="I16" s="117" t="s">
        <v>16</v>
      </c>
      <c r="J16" s="117" t="s">
        <v>13</v>
      </c>
      <c r="K16" s="117" t="s">
        <v>16</v>
      </c>
      <c r="L16" s="117" t="s">
        <v>14</v>
      </c>
      <c r="M16" s="117" t="s">
        <v>19</v>
      </c>
      <c r="N16" s="117" t="s">
        <v>14</v>
      </c>
      <c r="O16" s="117" t="s">
        <v>152</v>
      </c>
      <c r="P16" s="117" t="s">
        <v>13</v>
      </c>
      <c r="Q16" s="117" t="s">
        <v>15</v>
      </c>
      <c r="R16" s="117" t="s">
        <v>13</v>
      </c>
      <c r="S16" s="117" t="s">
        <v>153</v>
      </c>
      <c r="T16" s="117" t="s">
        <v>154</v>
      </c>
      <c r="U16" s="117" t="s">
        <v>19</v>
      </c>
      <c r="V16" s="117" t="s">
        <v>14</v>
      </c>
      <c r="W16" s="119" t="s">
        <v>266</v>
      </c>
    </row>
    <row r="17" spans="1:23" ht="73" thickBot="1" x14ac:dyDescent="0.4">
      <c r="A17" s="8" t="s">
        <v>51</v>
      </c>
      <c r="B17" s="116">
        <v>1143</v>
      </c>
      <c r="C17" s="117" t="s">
        <v>14</v>
      </c>
      <c r="D17" s="117" t="s">
        <v>151</v>
      </c>
      <c r="E17" s="117" t="s">
        <v>13</v>
      </c>
      <c r="F17" s="117" t="s">
        <v>13</v>
      </c>
      <c r="G17" s="117" t="s">
        <v>16</v>
      </c>
      <c r="H17" s="117" t="s">
        <v>13</v>
      </c>
      <c r="I17" s="117" t="s">
        <v>17</v>
      </c>
      <c r="J17" s="117" t="s">
        <v>13</v>
      </c>
      <c r="K17" s="117" t="s">
        <v>17</v>
      </c>
      <c r="L17" s="117" t="s">
        <v>13</v>
      </c>
      <c r="M17" s="117" t="s">
        <v>15</v>
      </c>
      <c r="N17" s="117" t="s">
        <v>13</v>
      </c>
      <c r="O17" s="117" t="s">
        <v>152</v>
      </c>
      <c r="P17" s="117" t="s">
        <v>13</v>
      </c>
      <c r="Q17" s="117" t="s">
        <v>153</v>
      </c>
      <c r="R17" s="117" t="s">
        <v>13</v>
      </c>
      <c r="S17" s="117" t="s">
        <v>17</v>
      </c>
      <c r="T17" s="117" t="s">
        <v>14</v>
      </c>
      <c r="U17" s="117" t="s">
        <v>19</v>
      </c>
      <c r="V17" s="117" t="s">
        <v>14</v>
      </c>
      <c r="W17" s="118" t="s">
        <v>265</v>
      </c>
    </row>
    <row r="18" spans="1:23" ht="29.5" thickBot="1" x14ac:dyDescent="0.4">
      <c r="A18" s="8" t="s">
        <v>101</v>
      </c>
      <c r="B18" s="116">
        <v>37</v>
      </c>
      <c r="C18" s="117" t="s">
        <v>14</v>
      </c>
      <c r="D18" s="117" t="s">
        <v>151</v>
      </c>
      <c r="E18" s="117" t="s">
        <v>13</v>
      </c>
      <c r="F18" s="117" t="s">
        <v>13</v>
      </c>
      <c r="G18" s="117" t="s">
        <v>16</v>
      </c>
      <c r="H18" s="117" t="s">
        <v>13</v>
      </c>
      <c r="I18" s="117" t="s">
        <v>17</v>
      </c>
      <c r="J18" s="117" t="s">
        <v>13</v>
      </c>
      <c r="K18" s="117" t="s">
        <v>152</v>
      </c>
      <c r="L18" s="117" t="s">
        <v>14</v>
      </c>
      <c r="M18" s="117" t="s">
        <v>19</v>
      </c>
      <c r="N18" s="117" t="s">
        <v>14</v>
      </c>
      <c r="O18" s="117" t="s">
        <v>16</v>
      </c>
      <c r="P18" s="117" t="s">
        <v>13</v>
      </c>
      <c r="Q18" s="117" t="s">
        <v>15</v>
      </c>
      <c r="R18" s="117" t="s">
        <v>13</v>
      </c>
      <c r="S18" s="117" t="s">
        <v>17</v>
      </c>
      <c r="T18" s="117" t="s">
        <v>14</v>
      </c>
      <c r="U18" s="117" t="s">
        <v>19</v>
      </c>
      <c r="V18" s="117" t="s">
        <v>14</v>
      </c>
      <c r="W18" s="119" t="s">
        <v>268</v>
      </c>
    </row>
    <row r="19" spans="1:23" ht="29.5" thickBot="1" x14ac:dyDescent="0.4">
      <c r="A19" s="8" t="s">
        <v>27</v>
      </c>
      <c r="B19" s="116">
        <v>207</v>
      </c>
      <c r="C19" s="117" t="s">
        <v>14</v>
      </c>
      <c r="D19" s="117" t="s">
        <v>151</v>
      </c>
      <c r="E19" s="117" t="s">
        <v>13</v>
      </c>
      <c r="F19" s="117" t="s">
        <v>14</v>
      </c>
      <c r="G19" s="117" t="s">
        <v>16</v>
      </c>
      <c r="H19" s="117" t="s">
        <v>13</v>
      </c>
      <c r="I19" s="117" t="s">
        <v>16</v>
      </c>
      <c r="J19" s="117" t="s">
        <v>13</v>
      </c>
      <c r="K19" s="117" t="s">
        <v>152</v>
      </c>
      <c r="L19" s="117" t="s">
        <v>14</v>
      </c>
      <c r="M19" s="117" t="s">
        <v>19</v>
      </c>
      <c r="N19" s="117" t="s">
        <v>14</v>
      </c>
      <c r="O19" s="117" t="s">
        <v>19</v>
      </c>
      <c r="P19" s="117" t="s">
        <v>13</v>
      </c>
      <c r="Q19" s="117" t="s">
        <v>15</v>
      </c>
      <c r="R19" s="117" t="s">
        <v>13</v>
      </c>
      <c r="S19" s="117" t="s">
        <v>153</v>
      </c>
      <c r="T19" s="117" t="s">
        <v>154</v>
      </c>
      <c r="U19" s="117" t="s">
        <v>19</v>
      </c>
      <c r="V19" s="117" t="s">
        <v>14</v>
      </c>
      <c r="W19" s="119" t="s">
        <v>159</v>
      </c>
    </row>
    <row r="20" spans="1:23" ht="15" thickBot="1" x14ac:dyDescent="0.4">
      <c r="A20" s="8" t="s">
        <v>44</v>
      </c>
      <c r="B20" s="116">
        <v>57</v>
      </c>
      <c r="C20" s="117" t="s">
        <v>135</v>
      </c>
      <c r="D20" s="117" t="s">
        <v>151</v>
      </c>
      <c r="E20" s="117" t="s">
        <v>14</v>
      </c>
      <c r="F20" s="117" t="s">
        <v>14</v>
      </c>
      <c r="G20" s="117" t="s">
        <v>19</v>
      </c>
      <c r="H20" s="117" t="s">
        <v>14</v>
      </c>
      <c r="I20" s="117" t="s">
        <v>19</v>
      </c>
      <c r="J20" s="117" t="s">
        <v>14</v>
      </c>
      <c r="K20" s="117" t="s">
        <v>19</v>
      </c>
      <c r="L20" s="117" t="s">
        <v>14</v>
      </c>
      <c r="M20" s="117" t="s">
        <v>19</v>
      </c>
      <c r="N20" s="117" t="s">
        <v>14</v>
      </c>
      <c r="O20" s="117" t="s">
        <v>19</v>
      </c>
      <c r="P20" s="117" t="s">
        <v>14</v>
      </c>
      <c r="Q20" s="117" t="s">
        <v>19</v>
      </c>
      <c r="R20" s="117" t="s">
        <v>13</v>
      </c>
      <c r="S20" s="117" t="s">
        <v>17</v>
      </c>
      <c r="T20" s="117" t="s">
        <v>13</v>
      </c>
      <c r="U20" s="117" t="s">
        <v>152</v>
      </c>
      <c r="V20" s="117" t="s">
        <v>14</v>
      </c>
      <c r="W20" s="123" t="s">
        <v>161</v>
      </c>
    </row>
    <row r="21" spans="1:23" ht="15" thickBot="1" x14ac:dyDescent="0.4">
      <c r="A21" s="8" t="s">
        <v>60</v>
      </c>
      <c r="B21" s="116">
        <v>41</v>
      </c>
      <c r="C21" s="117" t="s">
        <v>14</v>
      </c>
      <c r="D21" s="117" t="s">
        <v>151</v>
      </c>
      <c r="E21" s="117" t="s">
        <v>13</v>
      </c>
      <c r="F21" s="117" t="s">
        <v>13</v>
      </c>
      <c r="G21" s="117" t="s">
        <v>16</v>
      </c>
      <c r="H21" s="117" t="s">
        <v>13</v>
      </c>
      <c r="I21" s="117" t="s">
        <v>152</v>
      </c>
      <c r="J21" s="117" t="s">
        <v>13</v>
      </c>
      <c r="K21" s="117" t="s">
        <v>153</v>
      </c>
      <c r="L21" s="117" t="s">
        <v>13</v>
      </c>
      <c r="M21" s="117" t="s">
        <v>15</v>
      </c>
      <c r="N21" s="117" t="s">
        <v>14</v>
      </c>
      <c r="O21" s="117" t="s">
        <v>19</v>
      </c>
      <c r="P21" s="117" t="s">
        <v>14</v>
      </c>
      <c r="Q21" s="117" t="s">
        <v>19</v>
      </c>
      <c r="R21" s="117" t="s">
        <v>13</v>
      </c>
      <c r="S21" s="117" t="s">
        <v>17</v>
      </c>
      <c r="T21" s="117" t="s">
        <v>14</v>
      </c>
      <c r="U21" s="117" t="s">
        <v>19</v>
      </c>
      <c r="V21" s="117" t="s">
        <v>14</v>
      </c>
      <c r="W21" s="123" t="s">
        <v>270</v>
      </c>
    </row>
    <row r="22" spans="1:23" ht="29.5" thickBot="1" x14ac:dyDescent="0.4">
      <c r="A22" s="8" t="s">
        <v>28</v>
      </c>
      <c r="B22" s="116">
        <v>2</v>
      </c>
      <c r="C22" s="117" t="s">
        <v>135</v>
      </c>
      <c r="D22" s="117" t="s">
        <v>151</v>
      </c>
      <c r="E22" s="117" t="s">
        <v>14</v>
      </c>
      <c r="F22" s="117" t="s">
        <v>14</v>
      </c>
      <c r="G22" s="117" t="s">
        <v>19</v>
      </c>
      <c r="H22" s="117" t="s">
        <v>14</v>
      </c>
      <c r="I22" s="117" t="s">
        <v>19</v>
      </c>
      <c r="J22" s="117" t="s">
        <v>14</v>
      </c>
      <c r="K22" s="117" t="s">
        <v>19</v>
      </c>
      <c r="L22" s="117" t="s">
        <v>14</v>
      </c>
      <c r="M22" s="117" t="s">
        <v>19</v>
      </c>
      <c r="N22" s="117" t="s">
        <v>14</v>
      </c>
      <c r="O22" s="117" t="s">
        <v>19</v>
      </c>
      <c r="P22" s="117" t="s">
        <v>14</v>
      </c>
      <c r="Q22" s="117" t="s">
        <v>19</v>
      </c>
      <c r="R22" s="117" t="s">
        <v>14</v>
      </c>
      <c r="S22" s="117" t="s">
        <v>19</v>
      </c>
      <c r="T22" s="117" t="s">
        <v>14</v>
      </c>
      <c r="U22" s="117" t="s">
        <v>19</v>
      </c>
      <c r="V22" s="117" t="s">
        <v>14</v>
      </c>
      <c r="W22" s="119" t="s">
        <v>164</v>
      </c>
    </row>
    <row r="23" spans="1:23" ht="29.5" thickBot="1" x14ac:dyDescent="0.4">
      <c r="A23" s="2" t="s">
        <v>114</v>
      </c>
      <c r="B23" s="116">
        <v>98</v>
      </c>
      <c r="C23" s="117" t="s">
        <v>14</v>
      </c>
      <c r="D23" s="117" t="s">
        <v>151</v>
      </c>
      <c r="E23" s="117" t="s">
        <v>13</v>
      </c>
      <c r="F23" s="117" t="s">
        <v>13</v>
      </c>
      <c r="G23" s="117" t="s">
        <v>16</v>
      </c>
      <c r="H23" s="117" t="s">
        <v>13</v>
      </c>
      <c r="I23" s="117" t="s">
        <v>153</v>
      </c>
      <c r="J23" s="117" t="s">
        <v>13</v>
      </c>
      <c r="K23" s="117" t="s">
        <v>15</v>
      </c>
      <c r="L23" s="117" t="s">
        <v>13</v>
      </c>
      <c r="M23" s="117" t="s">
        <v>15</v>
      </c>
      <c r="N23" s="117" t="s">
        <v>14</v>
      </c>
      <c r="O23" s="117" t="s">
        <v>19</v>
      </c>
      <c r="P23" s="117" t="s">
        <v>13</v>
      </c>
      <c r="Q23" s="117" t="s">
        <v>15</v>
      </c>
      <c r="R23" s="117" t="s">
        <v>13</v>
      </c>
      <c r="S23" s="117" t="s">
        <v>153</v>
      </c>
      <c r="T23" s="117" t="s">
        <v>154</v>
      </c>
      <c r="U23" s="117" t="s">
        <v>19</v>
      </c>
      <c r="V23" s="117" t="s">
        <v>14</v>
      </c>
      <c r="W23" s="119" t="s">
        <v>167</v>
      </c>
    </row>
    <row r="24" spans="1:23" ht="44" thickBot="1" x14ac:dyDescent="0.4">
      <c r="A24" s="2" t="s">
        <v>108</v>
      </c>
      <c r="B24" s="116">
        <v>32</v>
      </c>
      <c r="C24" s="117" t="s">
        <v>14</v>
      </c>
      <c r="D24" s="117" t="s">
        <v>151</v>
      </c>
      <c r="E24" s="117" t="s">
        <v>13</v>
      </c>
      <c r="F24" s="117" t="s">
        <v>14</v>
      </c>
      <c r="G24" s="117" t="s">
        <v>16</v>
      </c>
      <c r="H24" s="117" t="s">
        <v>14</v>
      </c>
      <c r="I24" s="117" t="s">
        <v>19</v>
      </c>
      <c r="J24" s="117" t="s">
        <v>14</v>
      </c>
      <c r="K24" s="117" t="s">
        <v>19</v>
      </c>
      <c r="L24" s="117" t="s">
        <v>14</v>
      </c>
      <c r="M24" s="117" t="s">
        <v>19</v>
      </c>
      <c r="N24" s="117" t="s">
        <v>14</v>
      </c>
      <c r="O24" s="117" t="s">
        <v>19</v>
      </c>
      <c r="P24" s="117" t="s">
        <v>13</v>
      </c>
      <c r="Q24" s="117" t="s">
        <v>15</v>
      </c>
      <c r="R24" s="117" t="s">
        <v>13</v>
      </c>
      <c r="S24" s="117" t="s">
        <v>17</v>
      </c>
      <c r="T24" s="117" t="s">
        <v>14</v>
      </c>
      <c r="U24" s="117" t="s">
        <v>19</v>
      </c>
      <c r="V24" s="117" t="s">
        <v>14</v>
      </c>
      <c r="W24" s="119" t="s">
        <v>277</v>
      </c>
    </row>
    <row r="25" spans="1:23" ht="44" thickBot="1" x14ac:dyDescent="0.4">
      <c r="A25" s="2" t="s">
        <v>81</v>
      </c>
      <c r="B25" s="116">
        <v>63</v>
      </c>
      <c r="C25" s="117" t="s">
        <v>14</v>
      </c>
      <c r="D25" s="117" t="s">
        <v>151</v>
      </c>
      <c r="E25" s="117" t="s">
        <v>13</v>
      </c>
      <c r="F25" s="117" t="s">
        <v>13</v>
      </c>
      <c r="G25" s="117" t="s">
        <v>16</v>
      </c>
      <c r="H25" s="117" t="s">
        <v>13</v>
      </c>
      <c r="I25" s="117" t="s">
        <v>152</v>
      </c>
      <c r="J25" s="117" t="s">
        <v>14</v>
      </c>
      <c r="K25" s="117" t="s">
        <v>19</v>
      </c>
      <c r="L25" s="117" t="s">
        <v>14</v>
      </c>
      <c r="M25" s="117" t="s">
        <v>19</v>
      </c>
      <c r="N25" s="117" t="s">
        <v>14</v>
      </c>
      <c r="O25" s="117" t="s">
        <v>152</v>
      </c>
      <c r="P25" s="117" t="s">
        <v>13</v>
      </c>
      <c r="Q25" s="117" t="s">
        <v>15</v>
      </c>
      <c r="R25" s="117" t="s">
        <v>13</v>
      </c>
      <c r="S25" s="117" t="s">
        <v>17</v>
      </c>
      <c r="T25" s="117" t="s">
        <v>13</v>
      </c>
      <c r="U25" s="117" t="s">
        <v>15</v>
      </c>
      <c r="V25" s="117" t="s">
        <v>14</v>
      </c>
      <c r="W25" s="119" t="s">
        <v>278</v>
      </c>
    </row>
    <row r="26" spans="1:23" ht="87.5" thickBot="1" x14ac:dyDescent="0.4">
      <c r="A26" s="2" t="s">
        <v>47</v>
      </c>
      <c r="B26" s="116">
        <v>149</v>
      </c>
      <c r="C26" s="117" t="s">
        <v>135</v>
      </c>
      <c r="D26" s="117" t="s">
        <v>151</v>
      </c>
      <c r="E26" s="117" t="s">
        <v>13</v>
      </c>
      <c r="F26" s="117" t="s">
        <v>14</v>
      </c>
      <c r="G26" s="117" t="s">
        <v>153</v>
      </c>
      <c r="H26" s="117" t="s">
        <v>14</v>
      </c>
      <c r="I26" s="117" t="s">
        <v>19</v>
      </c>
      <c r="J26" s="117" t="s">
        <v>14</v>
      </c>
      <c r="K26" s="117" t="s">
        <v>19</v>
      </c>
      <c r="L26" s="117" t="s">
        <v>14</v>
      </c>
      <c r="M26" s="117" t="s">
        <v>19</v>
      </c>
      <c r="N26" s="117" t="s">
        <v>14</v>
      </c>
      <c r="O26" s="117" t="s">
        <v>19</v>
      </c>
      <c r="P26" s="117" t="s">
        <v>13</v>
      </c>
      <c r="Q26" s="117" t="s">
        <v>153</v>
      </c>
      <c r="R26" s="117" t="s">
        <v>13</v>
      </c>
      <c r="S26" s="117" t="s">
        <v>17</v>
      </c>
      <c r="T26" s="117" t="s">
        <v>14</v>
      </c>
      <c r="U26" s="117" t="s">
        <v>19</v>
      </c>
      <c r="V26" s="117" t="s">
        <v>14</v>
      </c>
      <c r="W26" s="119" t="s">
        <v>280</v>
      </c>
    </row>
    <row r="27" spans="1:23" ht="29.5" thickBot="1" x14ac:dyDescent="0.4">
      <c r="A27" s="2" t="s">
        <v>103</v>
      </c>
      <c r="B27" s="116">
        <v>148</v>
      </c>
      <c r="C27" s="117" t="s">
        <v>14</v>
      </c>
      <c r="D27" s="117" t="s">
        <v>151</v>
      </c>
      <c r="E27" s="117" t="s">
        <v>13</v>
      </c>
      <c r="F27" s="117" t="s">
        <v>13</v>
      </c>
      <c r="G27" s="117" t="s">
        <v>16</v>
      </c>
      <c r="H27" s="117" t="s">
        <v>13</v>
      </c>
      <c r="I27" s="117" t="s">
        <v>152</v>
      </c>
      <c r="J27" s="117" t="s">
        <v>13</v>
      </c>
      <c r="K27" s="117" t="s">
        <v>152</v>
      </c>
      <c r="L27" s="117" t="s">
        <v>13</v>
      </c>
      <c r="M27" s="117" t="s">
        <v>15</v>
      </c>
      <c r="N27" s="117" t="s">
        <v>14</v>
      </c>
      <c r="O27" s="117" t="s">
        <v>19</v>
      </c>
      <c r="P27" s="117" t="s">
        <v>13</v>
      </c>
      <c r="Q27" s="117" t="s">
        <v>15</v>
      </c>
      <c r="R27" s="117" t="s">
        <v>13</v>
      </c>
      <c r="S27" s="117" t="s">
        <v>17</v>
      </c>
      <c r="T27" s="117" t="s">
        <v>14</v>
      </c>
      <c r="U27" s="117" t="s">
        <v>19</v>
      </c>
      <c r="V27" s="117" t="s">
        <v>14</v>
      </c>
      <c r="W27" s="119" t="s">
        <v>171</v>
      </c>
    </row>
    <row r="28" spans="1:23" ht="15" thickBot="1" x14ac:dyDescent="0.4">
      <c r="A28" s="2" t="s">
        <v>56</v>
      </c>
      <c r="B28" s="116">
        <v>114</v>
      </c>
      <c r="C28" s="117" t="s">
        <v>14</v>
      </c>
      <c r="D28" s="117" t="s">
        <v>151</v>
      </c>
      <c r="E28" s="117" t="s">
        <v>13</v>
      </c>
      <c r="F28" s="117" t="s">
        <v>13</v>
      </c>
      <c r="G28" s="117" t="s">
        <v>16</v>
      </c>
      <c r="H28" s="117" t="s">
        <v>13</v>
      </c>
      <c r="I28" s="117" t="s">
        <v>16</v>
      </c>
      <c r="J28" s="117" t="s">
        <v>13</v>
      </c>
      <c r="K28" s="117" t="s">
        <v>152</v>
      </c>
      <c r="L28" s="117" t="s">
        <v>14</v>
      </c>
      <c r="M28" s="117" t="s">
        <v>19</v>
      </c>
      <c r="N28" s="117" t="s">
        <v>14</v>
      </c>
      <c r="O28" s="117" t="s">
        <v>19</v>
      </c>
      <c r="P28" s="117" t="s">
        <v>13</v>
      </c>
      <c r="Q28" s="117" t="s">
        <v>15</v>
      </c>
      <c r="R28" s="117" t="s">
        <v>13</v>
      </c>
      <c r="S28" s="117" t="s">
        <v>17</v>
      </c>
      <c r="T28" s="117" t="s">
        <v>14</v>
      </c>
      <c r="U28" s="117" t="s">
        <v>19</v>
      </c>
      <c r="V28" s="117" t="s">
        <v>14</v>
      </c>
      <c r="W28" s="123" t="s">
        <v>157</v>
      </c>
    </row>
    <row r="29" spans="1:23" ht="15" thickBot="1" x14ac:dyDescent="0.4">
      <c r="A29" s="2" t="s">
        <v>174</v>
      </c>
      <c r="B29" s="116">
        <v>95</v>
      </c>
      <c r="C29" s="117" t="s">
        <v>14</v>
      </c>
      <c r="D29" s="117" t="s">
        <v>151</v>
      </c>
      <c r="E29" s="117" t="s">
        <v>13</v>
      </c>
      <c r="F29" s="117" t="s">
        <v>13</v>
      </c>
      <c r="G29" s="117" t="s">
        <v>16</v>
      </c>
      <c r="H29" s="117" t="s">
        <v>13</v>
      </c>
      <c r="I29" s="117" t="s">
        <v>152</v>
      </c>
      <c r="J29" s="117" t="s">
        <v>13</v>
      </c>
      <c r="K29" s="117" t="s">
        <v>152</v>
      </c>
      <c r="L29" s="117" t="s">
        <v>13</v>
      </c>
      <c r="M29" s="117" t="s">
        <v>19</v>
      </c>
      <c r="N29" s="117" t="s">
        <v>14</v>
      </c>
      <c r="O29" s="117" t="s">
        <v>19</v>
      </c>
      <c r="P29" s="117" t="s">
        <v>14</v>
      </c>
      <c r="Q29" s="117" t="s">
        <v>19</v>
      </c>
      <c r="R29" s="117" t="s">
        <v>13</v>
      </c>
      <c r="S29" s="117" t="s">
        <v>153</v>
      </c>
      <c r="T29" s="117" t="s">
        <v>13</v>
      </c>
      <c r="U29" s="117" t="s">
        <v>15</v>
      </c>
      <c r="V29" s="117" t="s">
        <v>14</v>
      </c>
      <c r="W29" s="123" t="s">
        <v>157</v>
      </c>
    </row>
    <row r="30" spans="1:23" ht="29.5" thickBot="1" x14ac:dyDescent="0.4">
      <c r="A30" s="2" t="s">
        <v>62</v>
      </c>
      <c r="B30" s="116">
        <v>46</v>
      </c>
      <c r="C30" s="117" t="s">
        <v>14</v>
      </c>
      <c r="D30" s="117" t="s">
        <v>151</v>
      </c>
      <c r="E30" s="117" t="s">
        <v>13</v>
      </c>
      <c r="F30" s="117" t="s">
        <v>13</v>
      </c>
      <c r="G30" s="117" t="s">
        <v>16</v>
      </c>
      <c r="H30" s="117" t="s">
        <v>13</v>
      </c>
      <c r="I30" s="117" t="s">
        <v>152</v>
      </c>
      <c r="J30" s="117" t="s">
        <v>13</v>
      </c>
      <c r="K30" s="117" t="s">
        <v>152</v>
      </c>
      <c r="L30" s="117" t="s">
        <v>14</v>
      </c>
      <c r="M30" s="117" t="s">
        <v>19</v>
      </c>
      <c r="N30" s="117" t="s">
        <v>14</v>
      </c>
      <c r="O30" s="117" t="s">
        <v>17</v>
      </c>
      <c r="P30" s="117" t="s">
        <v>13</v>
      </c>
      <c r="Q30" s="117" t="s">
        <v>15</v>
      </c>
      <c r="R30" s="117" t="s">
        <v>13</v>
      </c>
      <c r="S30" s="117" t="s">
        <v>17</v>
      </c>
      <c r="T30" s="117" t="s">
        <v>14</v>
      </c>
      <c r="U30" s="117" t="s">
        <v>19</v>
      </c>
      <c r="V30" s="117" t="s">
        <v>14</v>
      </c>
      <c r="W30" s="119" t="s">
        <v>180</v>
      </c>
    </row>
    <row r="31" spans="1:23" ht="29.5" thickBot="1" x14ac:dyDescent="0.4">
      <c r="A31" s="2" t="s">
        <v>92</v>
      </c>
      <c r="B31" s="116">
        <v>385</v>
      </c>
      <c r="C31" s="117" t="s">
        <v>14</v>
      </c>
      <c r="D31" s="117" t="s">
        <v>151</v>
      </c>
      <c r="E31" s="117" t="s">
        <v>13</v>
      </c>
      <c r="F31" s="117" t="s">
        <v>13</v>
      </c>
      <c r="G31" s="117" t="s">
        <v>16</v>
      </c>
      <c r="H31" s="117" t="s">
        <v>13</v>
      </c>
      <c r="I31" s="117" t="s">
        <v>152</v>
      </c>
      <c r="J31" s="117" t="s">
        <v>13</v>
      </c>
      <c r="K31" s="117" t="s">
        <v>17</v>
      </c>
      <c r="L31" s="117" t="s">
        <v>14</v>
      </c>
      <c r="M31" s="117" t="s">
        <v>19</v>
      </c>
      <c r="N31" s="117" t="s">
        <v>13</v>
      </c>
      <c r="O31" s="117" t="s">
        <v>152</v>
      </c>
      <c r="P31" s="117" t="s">
        <v>13</v>
      </c>
      <c r="Q31" s="117" t="s">
        <v>15</v>
      </c>
      <c r="R31" s="117" t="s">
        <v>13</v>
      </c>
      <c r="S31" s="117" t="s">
        <v>17</v>
      </c>
      <c r="T31" s="117" t="s">
        <v>14</v>
      </c>
      <c r="U31" s="117" t="s">
        <v>19</v>
      </c>
      <c r="V31" s="117" t="s">
        <v>14</v>
      </c>
      <c r="W31" s="119" t="s">
        <v>183</v>
      </c>
    </row>
    <row r="32" spans="1:23" ht="15" thickBot="1" x14ac:dyDescent="0.4">
      <c r="A32" s="2" t="s">
        <v>93</v>
      </c>
      <c r="B32" s="116">
        <v>156</v>
      </c>
      <c r="C32" s="117" t="s">
        <v>14</v>
      </c>
      <c r="D32" s="117" t="s">
        <v>151</v>
      </c>
      <c r="E32" s="117" t="s">
        <v>13</v>
      </c>
      <c r="F32" s="117" t="s">
        <v>13</v>
      </c>
      <c r="G32" s="117" t="s">
        <v>16</v>
      </c>
      <c r="H32" s="117" t="s">
        <v>14</v>
      </c>
      <c r="I32" s="117" t="s">
        <v>19</v>
      </c>
      <c r="J32" s="117" t="s">
        <v>14</v>
      </c>
      <c r="K32" s="117" t="s">
        <v>19</v>
      </c>
      <c r="L32" s="117" t="s">
        <v>14</v>
      </c>
      <c r="M32" s="117" t="s">
        <v>16</v>
      </c>
      <c r="N32" s="117" t="s">
        <v>14</v>
      </c>
      <c r="O32" s="117" t="s">
        <v>19</v>
      </c>
      <c r="P32" s="117" t="s">
        <v>14</v>
      </c>
      <c r="Q32" s="117" t="s">
        <v>19</v>
      </c>
      <c r="R32" s="117" t="s">
        <v>13</v>
      </c>
      <c r="S32" s="117" t="s">
        <v>17</v>
      </c>
      <c r="T32" s="117" t="s">
        <v>14</v>
      </c>
      <c r="U32" s="117" t="s">
        <v>19</v>
      </c>
      <c r="V32" s="117" t="s">
        <v>14</v>
      </c>
      <c r="W32" s="123" t="s">
        <v>186</v>
      </c>
    </row>
    <row r="33" spans="1:23" ht="44" thickBot="1" x14ac:dyDescent="0.4">
      <c r="A33" s="2" t="s">
        <v>64</v>
      </c>
      <c r="B33" s="17">
        <v>2365</v>
      </c>
      <c r="C33" s="16" t="s">
        <v>14</v>
      </c>
      <c r="D33" s="16" t="s">
        <v>151</v>
      </c>
      <c r="E33" s="16" t="s">
        <v>13</v>
      </c>
      <c r="F33" s="16" t="s">
        <v>13</v>
      </c>
      <c r="G33" s="16" t="s">
        <v>16</v>
      </c>
      <c r="H33" s="16" t="s">
        <v>13</v>
      </c>
      <c r="I33" s="16" t="s">
        <v>152</v>
      </c>
      <c r="J33" s="16" t="s">
        <v>13</v>
      </c>
      <c r="K33" s="16" t="s">
        <v>152</v>
      </c>
      <c r="L33" s="16" t="s">
        <v>13</v>
      </c>
      <c r="M33" s="16" t="s">
        <v>15</v>
      </c>
      <c r="N33" s="16" t="s">
        <v>13</v>
      </c>
      <c r="O33" s="16" t="s">
        <v>152</v>
      </c>
      <c r="P33" s="16" t="s">
        <v>13</v>
      </c>
      <c r="Q33" s="16" t="s">
        <v>15</v>
      </c>
      <c r="R33" s="16" t="s">
        <v>13</v>
      </c>
      <c r="S33" s="16" t="s">
        <v>153</v>
      </c>
      <c r="T33" s="16" t="s">
        <v>13</v>
      </c>
      <c r="U33" s="16" t="s">
        <v>15</v>
      </c>
      <c r="V33" s="16" t="s">
        <v>13</v>
      </c>
      <c r="W33" s="142" t="s">
        <v>284</v>
      </c>
    </row>
    <row r="34" spans="1:23" ht="29.5" thickBot="1" x14ac:dyDescent="0.4">
      <c r="A34" s="2" t="s">
        <v>115</v>
      </c>
      <c r="B34" s="116">
        <v>72</v>
      </c>
      <c r="C34" s="117" t="s">
        <v>14</v>
      </c>
      <c r="D34" s="117" t="s">
        <v>151</v>
      </c>
      <c r="E34" s="117" t="s">
        <v>13</v>
      </c>
      <c r="F34" s="117" t="s">
        <v>13</v>
      </c>
      <c r="G34" s="117" t="s">
        <v>16</v>
      </c>
      <c r="H34" s="117" t="s">
        <v>13</v>
      </c>
      <c r="I34" s="117" t="s">
        <v>152</v>
      </c>
      <c r="J34" s="117" t="s">
        <v>13</v>
      </c>
      <c r="K34" s="117" t="s">
        <v>152</v>
      </c>
      <c r="L34" s="117" t="s">
        <v>14</v>
      </c>
      <c r="M34" s="117" t="s">
        <v>19</v>
      </c>
      <c r="N34" s="117" t="s">
        <v>14</v>
      </c>
      <c r="O34" s="117" t="s">
        <v>19</v>
      </c>
      <c r="P34" s="117" t="s">
        <v>13</v>
      </c>
      <c r="Q34" s="117" t="s">
        <v>15</v>
      </c>
      <c r="R34" s="117" t="s">
        <v>13</v>
      </c>
      <c r="S34" s="117" t="s">
        <v>153</v>
      </c>
      <c r="T34" s="117" t="s">
        <v>13</v>
      </c>
      <c r="U34" s="117" t="s">
        <v>153</v>
      </c>
      <c r="V34" s="117" t="s">
        <v>14</v>
      </c>
      <c r="W34" s="119" t="s">
        <v>189</v>
      </c>
    </row>
    <row r="35" spans="1:23" ht="73" thickBot="1" x14ac:dyDescent="0.4">
      <c r="A35" s="2" t="s">
        <v>105</v>
      </c>
      <c r="B35" s="116">
        <v>161</v>
      </c>
      <c r="C35" s="117" t="s">
        <v>14</v>
      </c>
      <c r="D35" s="117" t="s">
        <v>151</v>
      </c>
      <c r="E35" s="117" t="s">
        <v>13</v>
      </c>
      <c r="F35" s="117" t="s">
        <v>13</v>
      </c>
      <c r="G35" s="117" t="s">
        <v>16</v>
      </c>
      <c r="H35" s="117" t="s">
        <v>13</v>
      </c>
      <c r="I35" s="117" t="s">
        <v>152</v>
      </c>
      <c r="J35" s="117" t="s">
        <v>13</v>
      </c>
      <c r="K35" s="117" t="s">
        <v>152</v>
      </c>
      <c r="L35" s="117" t="s">
        <v>13</v>
      </c>
      <c r="M35" s="117" t="s">
        <v>15</v>
      </c>
      <c r="N35" s="117" t="s">
        <v>14</v>
      </c>
      <c r="O35" s="117" t="s">
        <v>152</v>
      </c>
      <c r="P35" s="117" t="s">
        <v>13</v>
      </c>
      <c r="Q35" s="117" t="s">
        <v>15</v>
      </c>
      <c r="R35" s="117" t="s">
        <v>13</v>
      </c>
      <c r="S35" s="117" t="s">
        <v>153</v>
      </c>
      <c r="T35" s="117" t="s">
        <v>13</v>
      </c>
      <c r="U35" s="117" t="s">
        <v>15</v>
      </c>
      <c r="V35" s="117" t="s">
        <v>14</v>
      </c>
      <c r="W35" s="119" t="s">
        <v>285</v>
      </c>
    </row>
    <row r="36" spans="1:23" ht="29.5" thickBot="1" x14ac:dyDescent="0.4">
      <c r="A36" s="2" t="s">
        <v>88</v>
      </c>
      <c r="B36" s="116">
        <v>409</v>
      </c>
      <c r="C36" s="117" t="s">
        <v>14</v>
      </c>
      <c r="D36" s="117" t="s">
        <v>151</v>
      </c>
      <c r="E36" s="117" t="s">
        <v>13</v>
      </c>
      <c r="F36" s="117" t="s">
        <v>13</v>
      </c>
      <c r="G36" s="117" t="s">
        <v>16</v>
      </c>
      <c r="H36" s="117" t="s">
        <v>13</v>
      </c>
      <c r="I36" s="117" t="s">
        <v>152</v>
      </c>
      <c r="J36" s="117" t="s">
        <v>13</v>
      </c>
      <c r="K36" s="117" t="s">
        <v>152</v>
      </c>
      <c r="L36" s="117" t="s">
        <v>14</v>
      </c>
      <c r="M36" s="117" t="s">
        <v>19</v>
      </c>
      <c r="N36" s="117" t="s">
        <v>13</v>
      </c>
      <c r="O36" s="117" t="s">
        <v>152</v>
      </c>
      <c r="P36" s="117" t="s">
        <v>13</v>
      </c>
      <c r="Q36" s="117" t="s">
        <v>15</v>
      </c>
      <c r="R36" s="117" t="s">
        <v>13</v>
      </c>
      <c r="S36" s="117" t="s">
        <v>17</v>
      </c>
      <c r="T36" s="117" t="s">
        <v>14</v>
      </c>
      <c r="U36" s="117" t="s">
        <v>19</v>
      </c>
      <c r="V36" s="117" t="s">
        <v>14</v>
      </c>
      <c r="W36" s="119" t="s">
        <v>193</v>
      </c>
    </row>
    <row r="37" spans="1:23" ht="15" thickBot="1" x14ac:dyDescent="0.4">
      <c r="A37" s="2" t="s">
        <v>41</v>
      </c>
      <c r="B37" s="116">
        <v>116</v>
      </c>
      <c r="C37" s="117" t="s">
        <v>14</v>
      </c>
      <c r="D37" s="117" t="s">
        <v>151</v>
      </c>
      <c r="E37" s="117" t="s">
        <v>13</v>
      </c>
      <c r="F37" s="117" t="s">
        <v>13</v>
      </c>
      <c r="G37" s="117" t="s">
        <v>16</v>
      </c>
      <c r="H37" s="117" t="s">
        <v>13</v>
      </c>
      <c r="I37" s="117" t="s">
        <v>152</v>
      </c>
      <c r="J37" s="117" t="s">
        <v>13</v>
      </c>
      <c r="K37" s="117" t="s">
        <v>17</v>
      </c>
      <c r="L37" s="117" t="s">
        <v>13</v>
      </c>
      <c r="M37" s="117" t="s">
        <v>15</v>
      </c>
      <c r="N37" s="117" t="s">
        <v>14</v>
      </c>
      <c r="O37" s="117" t="s">
        <v>19</v>
      </c>
      <c r="P37" s="117" t="s">
        <v>13</v>
      </c>
      <c r="Q37" s="117" t="s">
        <v>15</v>
      </c>
      <c r="R37" s="117" t="s">
        <v>13</v>
      </c>
      <c r="S37" s="117" t="s">
        <v>153</v>
      </c>
      <c r="T37" s="117" t="s">
        <v>13</v>
      </c>
      <c r="U37" s="117" t="s">
        <v>15</v>
      </c>
      <c r="V37" s="117" t="s">
        <v>14</v>
      </c>
      <c r="W37" s="119" t="s">
        <v>157</v>
      </c>
    </row>
    <row r="38" spans="1:23" ht="58.5" thickBot="1" x14ac:dyDescent="0.4">
      <c r="A38" s="2" t="s">
        <v>67</v>
      </c>
      <c r="B38" s="116">
        <v>90</v>
      </c>
      <c r="C38" s="117" t="s">
        <v>135</v>
      </c>
      <c r="D38" s="117" t="s">
        <v>151</v>
      </c>
      <c r="E38" s="117" t="s">
        <v>13</v>
      </c>
      <c r="F38" s="117" t="s">
        <v>13</v>
      </c>
      <c r="G38" s="117" t="s">
        <v>16</v>
      </c>
      <c r="H38" s="117" t="s">
        <v>13</v>
      </c>
      <c r="I38" s="117" t="s">
        <v>152</v>
      </c>
      <c r="J38" s="117" t="s">
        <v>13</v>
      </c>
      <c r="K38" s="117" t="s">
        <v>152</v>
      </c>
      <c r="L38" s="117" t="s">
        <v>14</v>
      </c>
      <c r="M38" s="117" t="s">
        <v>19</v>
      </c>
      <c r="N38" s="117" t="s">
        <v>14</v>
      </c>
      <c r="O38" s="117" t="s">
        <v>19</v>
      </c>
      <c r="P38" s="117" t="s">
        <v>13</v>
      </c>
      <c r="Q38" s="117" t="s">
        <v>17</v>
      </c>
      <c r="R38" s="117" t="s">
        <v>13</v>
      </c>
      <c r="S38" s="117" t="s">
        <v>17</v>
      </c>
      <c r="T38" s="117" t="s">
        <v>154</v>
      </c>
      <c r="U38" s="117" t="s">
        <v>19</v>
      </c>
      <c r="V38" s="117" t="s">
        <v>14</v>
      </c>
      <c r="W38" s="119" t="s">
        <v>196</v>
      </c>
    </row>
    <row r="39" spans="1:23" ht="44" thickBot="1" x14ac:dyDescent="0.4">
      <c r="A39" s="2" t="s">
        <v>38</v>
      </c>
      <c r="B39" s="116">
        <v>75</v>
      </c>
      <c r="C39" s="117" t="s">
        <v>14</v>
      </c>
      <c r="D39" s="117" t="s">
        <v>151</v>
      </c>
      <c r="E39" s="117" t="s">
        <v>13</v>
      </c>
      <c r="F39" s="117" t="s">
        <v>13</v>
      </c>
      <c r="G39" s="117" t="s">
        <v>16</v>
      </c>
      <c r="H39" s="117" t="s">
        <v>13</v>
      </c>
      <c r="I39" s="117" t="s">
        <v>152</v>
      </c>
      <c r="J39" s="117" t="s">
        <v>13</v>
      </c>
      <c r="K39" s="117" t="s">
        <v>152</v>
      </c>
      <c r="L39" s="117" t="s">
        <v>14</v>
      </c>
      <c r="M39" s="117" t="s">
        <v>19</v>
      </c>
      <c r="N39" s="117" t="s">
        <v>14</v>
      </c>
      <c r="O39" s="117" t="s">
        <v>152</v>
      </c>
      <c r="P39" s="117" t="s">
        <v>13</v>
      </c>
      <c r="Q39" s="117" t="s">
        <v>15</v>
      </c>
      <c r="R39" s="117" t="s">
        <v>13</v>
      </c>
      <c r="S39" s="117" t="s">
        <v>17</v>
      </c>
      <c r="T39" s="117" t="s">
        <v>14</v>
      </c>
      <c r="U39" s="117" t="s">
        <v>19</v>
      </c>
      <c r="V39" s="117" t="s">
        <v>14</v>
      </c>
      <c r="W39" s="119" t="s">
        <v>286</v>
      </c>
    </row>
    <row r="40" spans="1:23" ht="15" thickBot="1" x14ac:dyDescent="0.4">
      <c r="A40" s="18" t="s">
        <v>91</v>
      </c>
      <c r="B40" s="130">
        <v>113</v>
      </c>
      <c r="C40" s="117" t="s">
        <v>14</v>
      </c>
      <c r="D40" s="117" t="s">
        <v>151</v>
      </c>
      <c r="E40" s="117" t="s">
        <v>13</v>
      </c>
      <c r="F40" s="117" t="s">
        <v>13</v>
      </c>
      <c r="G40" s="117" t="s">
        <v>16</v>
      </c>
      <c r="H40" s="117" t="s">
        <v>13</v>
      </c>
      <c r="I40" s="117" t="s">
        <v>152</v>
      </c>
      <c r="J40" s="117" t="s">
        <v>13</v>
      </c>
      <c r="K40" s="117" t="s">
        <v>17</v>
      </c>
      <c r="L40" s="117" t="s">
        <v>13</v>
      </c>
      <c r="M40" s="117" t="s">
        <v>15</v>
      </c>
      <c r="N40" s="117" t="s">
        <v>14</v>
      </c>
      <c r="O40" s="117" t="s">
        <v>19</v>
      </c>
      <c r="P40" s="117" t="s">
        <v>13</v>
      </c>
      <c r="Q40" s="117" t="s">
        <v>15</v>
      </c>
      <c r="R40" s="117" t="s">
        <v>13</v>
      </c>
      <c r="S40" s="117" t="s">
        <v>153</v>
      </c>
      <c r="T40" s="117" t="s">
        <v>13</v>
      </c>
      <c r="U40" s="117" t="s">
        <v>15</v>
      </c>
      <c r="V40" s="117" t="s">
        <v>14</v>
      </c>
      <c r="W40" s="119" t="s">
        <v>157</v>
      </c>
    </row>
    <row r="41" spans="1:23" ht="44" thickBot="1" x14ac:dyDescent="0.4">
      <c r="A41" s="2" t="s">
        <v>63</v>
      </c>
      <c r="B41" s="116">
        <v>353</v>
      </c>
      <c r="C41" s="117" t="s">
        <v>14</v>
      </c>
      <c r="D41" s="117" t="s">
        <v>151</v>
      </c>
      <c r="E41" s="117" t="s">
        <v>13</v>
      </c>
      <c r="F41" s="117" t="s">
        <v>13</v>
      </c>
      <c r="G41" s="117" t="s">
        <v>16</v>
      </c>
      <c r="H41" s="117" t="s">
        <v>13</v>
      </c>
      <c r="I41" s="117" t="s">
        <v>152</v>
      </c>
      <c r="J41" s="117" t="s">
        <v>14</v>
      </c>
      <c r="K41" s="117" t="s">
        <v>152</v>
      </c>
      <c r="L41" s="117" t="s">
        <v>14</v>
      </c>
      <c r="M41" s="117" t="s">
        <v>19</v>
      </c>
      <c r="N41" s="117" t="s">
        <v>14</v>
      </c>
      <c r="O41" s="117" t="s">
        <v>19</v>
      </c>
      <c r="P41" s="117" t="s">
        <v>13</v>
      </c>
      <c r="Q41" s="117" t="s">
        <v>15</v>
      </c>
      <c r="R41" s="117" t="s">
        <v>13</v>
      </c>
      <c r="S41" s="117" t="s">
        <v>153</v>
      </c>
      <c r="T41" s="117" t="s">
        <v>13</v>
      </c>
      <c r="U41" s="117" t="s">
        <v>15</v>
      </c>
      <c r="V41" s="117" t="s">
        <v>14</v>
      </c>
      <c r="W41" s="119" t="s">
        <v>292</v>
      </c>
    </row>
    <row r="42" spans="1:23" ht="29.5" thickBot="1" x14ac:dyDescent="0.4">
      <c r="A42" s="2" t="s">
        <v>69</v>
      </c>
      <c r="B42" s="116">
        <v>155</v>
      </c>
      <c r="C42" s="117" t="s">
        <v>14</v>
      </c>
      <c r="D42" s="117" t="s">
        <v>151</v>
      </c>
      <c r="E42" s="117" t="s">
        <v>13</v>
      </c>
      <c r="F42" s="117" t="s">
        <v>13</v>
      </c>
      <c r="G42" s="117" t="s">
        <v>16</v>
      </c>
      <c r="H42" s="117" t="s">
        <v>13</v>
      </c>
      <c r="I42" s="117" t="s">
        <v>152</v>
      </c>
      <c r="J42" s="117" t="s">
        <v>13</v>
      </c>
      <c r="K42" s="117" t="s">
        <v>152</v>
      </c>
      <c r="L42" s="117" t="s">
        <v>13</v>
      </c>
      <c r="M42" s="117" t="s">
        <v>15</v>
      </c>
      <c r="N42" s="117" t="s">
        <v>14</v>
      </c>
      <c r="O42" s="117" t="s">
        <v>152</v>
      </c>
      <c r="P42" s="117" t="s">
        <v>13</v>
      </c>
      <c r="Q42" s="117" t="s">
        <v>15</v>
      </c>
      <c r="R42" s="117" t="s">
        <v>13</v>
      </c>
      <c r="S42" s="117" t="s">
        <v>153</v>
      </c>
      <c r="T42" s="117" t="s">
        <v>13</v>
      </c>
      <c r="U42" s="117" t="s">
        <v>15</v>
      </c>
      <c r="V42" s="117" t="s">
        <v>14</v>
      </c>
      <c r="W42" s="119" t="s">
        <v>294</v>
      </c>
    </row>
    <row r="43" spans="1:23" ht="15" thickBot="1" x14ac:dyDescent="0.4">
      <c r="A43" s="2" t="s">
        <v>206</v>
      </c>
      <c r="B43" s="116">
        <v>113</v>
      </c>
      <c r="C43" s="117" t="s">
        <v>14</v>
      </c>
      <c r="D43" s="117" t="s">
        <v>151</v>
      </c>
      <c r="E43" s="117" t="s">
        <v>13</v>
      </c>
      <c r="F43" s="117" t="s">
        <v>13</v>
      </c>
      <c r="G43" s="117" t="s">
        <v>16</v>
      </c>
      <c r="H43" s="117" t="s">
        <v>13</v>
      </c>
      <c r="I43" s="117" t="s">
        <v>152</v>
      </c>
      <c r="J43" s="117" t="s">
        <v>13</v>
      </c>
      <c r="K43" s="117" t="s">
        <v>152</v>
      </c>
      <c r="L43" s="117" t="s">
        <v>14</v>
      </c>
      <c r="M43" s="117" t="s">
        <v>19</v>
      </c>
      <c r="N43" s="117" t="s">
        <v>14</v>
      </c>
      <c r="O43" s="117" t="s">
        <v>19</v>
      </c>
      <c r="P43" s="117" t="s">
        <v>14</v>
      </c>
      <c r="Q43" s="117" t="s">
        <v>19</v>
      </c>
      <c r="R43" s="117" t="s">
        <v>13</v>
      </c>
      <c r="S43" s="117" t="s">
        <v>153</v>
      </c>
      <c r="T43" s="117" t="s">
        <v>13</v>
      </c>
      <c r="U43" s="117" t="s">
        <v>15</v>
      </c>
      <c r="V43" s="117" t="s">
        <v>14</v>
      </c>
      <c r="W43" s="119" t="s">
        <v>295</v>
      </c>
    </row>
    <row r="44" spans="1:23" ht="58.5" thickBot="1" x14ac:dyDescent="0.4">
      <c r="A44" s="2" t="s">
        <v>117</v>
      </c>
      <c r="B44" s="116">
        <v>126</v>
      </c>
      <c r="C44" s="117" t="s">
        <v>135</v>
      </c>
      <c r="D44" s="117" t="s">
        <v>151</v>
      </c>
      <c r="E44" s="117" t="s">
        <v>14</v>
      </c>
      <c r="F44" s="117" t="s">
        <v>14</v>
      </c>
      <c r="G44" s="117" t="s">
        <v>19</v>
      </c>
      <c r="H44" s="117" t="s">
        <v>14</v>
      </c>
      <c r="I44" s="117" t="s">
        <v>19</v>
      </c>
      <c r="J44" s="117" t="s">
        <v>14</v>
      </c>
      <c r="K44" s="117" t="s">
        <v>19</v>
      </c>
      <c r="L44" s="117" t="s">
        <v>14</v>
      </c>
      <c r="M44" s="117" t="s">
        <v>19</v>
      </c>
      <c r="N44" s="117" t="s">
        <v>14</v>
      </c>
      <c r="O44" s="117" t="s">
        <v>19</v>
      </c>
      <c r="P44" s="117" t="s">
        <v>13</v>
      </c>
      <c r="Q44" s="117" t="s">
        <v>15</v>
      </c>
      <c r="R44" s="117" t="s">
        <v>13</v>
      </c>
      <c r="S44" s="117" t="s">
        <v>17</v>
      </c>
      <c r="T44" s="117" t="s">
        <v>14</v>
      </c>
      <c r="U44" s="117" t="s">
        <v>19</v>
      </c>
      <c r="V44" s="117" t="s">
        <v>14</v>
      </c>
      <c r="W44" s="119" t="s">
        <v>209</v>
      </c>
    </row>
    <row r="45" spans="1:23" ht="44" thickBot="1" x14ac:dyDescent="0.4">
      <c r="A45" s="2" t="s">
        <v>39</v>
      </c>
      <c r="B45" s="116">
        <v>166</v>
      </c>
      <c r="C45" s="117" t="s">
        <v>14</v>
      </c>
      <c r="D45" s="117" t="s">
        <v>151</v>
      </c>
      <c r="E45" s="117" t="s">
        <v>13</v>
      </c>
      <c r="F45" s="117" t="s">
        <v>13</v>
      </c>
      <c r="G45" s="117" t="s">
        <v>16</v>
      </c>
      <c r="H45" s="117" t="s">
        <v>13</v>
      </c>
      <c r="I45" s="117" t="s">
        <v>152</v>
      </c>
      <c r="J45" s="117" t="s">
        <v>13</v>
      </c>
      <c r="K45" s="117" t="s">
        <v>152</v>
      </c>
      <c r="L45" s="117" t="s">
        <v>14</v>
      </c>
      <c r="M45" s="117" t="s">
        <v>19</v>
      </c>
      <c r="N45" s="117" t="s">
        <v>14</v>
      </c>
      <c r="O45" s="117" t="s">
        <v>19</v>
      </c>
      <c r="P45" s="117" t="s">
        <v>13</v>
      </c>
      <c r="Q45" s="117" t="s">
        <v>15</v>
      </c>
      <c r="R45" s="117" t="s">
        <v>13</v>
      </c>
      <c r="S45" s="117" t="s">
        <v>153</v>
      </c>
      <c r="T45" s="117" t="s">
        <v>13</v>
      </c>
      <c r="U45" s="117" t="s">
        <v>15</v>
      </c>
      <c r="V45" s="117" t="s">
        <v>14</v>
      </c>
      <c r="W45" s="119" t="s">
        <v>298</v>
      </c>
    </row>
    <row r="46" spans="1:23" ht="73" thickBot="1" x14ac:dyDescent="0.4">
      <c r="A46" s="2" t="s">
        <v>65</v>
      </c>
      <c r="B46" s="116">
        <v>261</v>
      </c>
      <c r="C46" s="117" t="s">
        <v>14</v>
      </c>
      <c r="D46" s="117" t="s">
        <v>151</v>
      </c>
      <c r="E46" s="117" t="s">
        <v>13</v>
      </c>
      <c r="F46" s="117" t="s">
        <v>13</v>
      </c>
      <c r="G46" s="117" t="s">
        <v>16</v>
      </c>
      <c r="H46" s="117" t="s">
        <v>13</v>
      </c>
      <c r="I46" s="117" t="s">
        <v>152</v>
      </c>
      <c r="J46" s="117" t="s">
        <v>13</v>
      </c>
      <c r="K46" s="117" t="s">
        <v>152</v>
      </c>
      <c r="L46" s="117" t="s">
        <v>13</v>
      </c>
      <c r="M46" s="117" t="s">
        <v>15</v>
      </c>
      <c r="N46" s="117" t="s">
        <v>13</v>
      </c>
      <c r="O46" s="117" t="s">
        <v>152</v>
      </c>
      <c r="P46" s="117" t="s">
        <v>14</v>
      </c>
      <c r="Q46" s="117" t="s">
        <v>19</v>
      </c>
      <c r="R46" s="117" t="s">
        <v>13</v>
      </c>
      <c r="S46" s="117" t="s">
        <v>153</v>
      </c>
      <c r="T46" s="117" t="s">
        <v>13</v>
      </c>
      <c r="U46" s="117" t="s">
        <v>15</v>
      </c>
      <c r="V46" s="117" t="s">
        <v>14</v>
      </c>
      <c r="W46" s="119" t="s">
        <v>300</v>
      </c>
    </row>
    <row r="47" spans="1:23" ht="58.5" thickBot="1" x14ac:dyDescent="0.4">
      <c r="A47" s="2" t="s">
        <v>116</v>
      </c>
      <c r="B47" s="17">
        <v>318</v>
      </c>
      <c r="C47" s="16" t="s">
        <v>14</v>
      </c>
      <c r="D47" s="16" t="s">
        <v>151</v>
      </c>
      <c r="E47" s="16" t="s">
        <v>13</v>
      </c>
      <c r="F47" s="16" t="s">
        <v>13</v>
      </c>
      <c r="G47" s="16" t="s">
        <v>16</v>
      </c>
      <c r="H47" s="16" t="s">
        <v>13</v>
      </c>
      <c r="I47" s="16" t="s">
        <v>152</v>
      </c>
      <c r="J47" s="16" t="s">
        <v>13</v>
      </c>
      <c r="K47" s="16" t="s">
        <v>152</v>
      </c>
      <c r="L47" s="16" t="s">
        <v>13</v>
      </c>
      <c r="M47" s="16" t="s">
        <v>15</v>
      </c>
      <c r="N47" s="16" t="s">
        <v>13</v>
      </c>
      <c r="O47" s="16" t="s">
        <v>17</v>
      </c>
      <c r="P47" s="16" t="s">
        <v>13</v>
      </c>
      <c r="Q47" s="16" t="s">
        <v>15</v>
      </c>
      <c r="R47" s="16" t="s">
        <v>13</v>
      </c>
      <c r="S47" s="16" t="s">
        <v>153</v>
      </c>
      <c r="T47" s="16" t="s">
        <v>13</v>
      </c>
      <c r="U47" s="16" t="s">
        <v>15</v>
      </c>
      <c r="V47" s="16" t="s">
        <v>13</v>
      </c>
      <c r="W47" s="142" t="s">
        <v>299</v>
      </c>
    </row>
    <row r="48" spans="1:23" ht="15" thickBot="1" x14ac:dyDescent="0.4">
      <c r="A48" s="2" t="s">
        <v>97</v>
      </c>
      <c r="B48" s="116">
        <v>258</v>
      </c>
      <c r="C48" s="117" t="s">
        <v>14</v>
      </c>
      <c r="D48" s="117" t="s">
        <v>151</v>
      </c>
      <c r="E48" s="117" t="s">
        <v>13</v>
      </c>
      <c r="F48" s="117" t="s">
        <v>13</v>
      </c>
      <c r="G48" s="117" t="s">
        <v>16</v>
      </c>
      <c r="H48" s="117" t="s">
        <v>13</v>
      </c>
      <c r="I48" s="117" t="s">
        <v>152</v>
      </c>
      <c r="J48" s="117" t="s">
        <v>13</v>
      </c>
      <c r="K48" s="117" t="s">
        <v>152</v>
      </c>
      <c r="L48" s="117" t="s">
        <v>13</v>
      </c>
      <c r="M48" s="117" t="s">
        <v>15</v>
      </c>
      <c r="N48" s="117" t="s">
        <v>14</v>
      </c>
      <c r="O48" s="117" t="s">
        <v>19</v>
      </c>
      <c r="P48" s="117" t="s">
        <v>13</v>
      </c>
      <c r="Q48" s="117" t="s">
        <v>15</v>
      </c>
      <c r="R48" s="117" t="s">
        <v>13</v>
      </c>
      <c r="S48" s="117" t="s">
        <v>153</v>
      </c>
      <c r="T48" s="117" t="s">
        <v>13</v>
      </c>
      <c r="U48" s="117" t="s">
        <v>15</v>
      </c>
      <c r="V48" s="117" t="s">
        <v>14</v>
      </c>
      <c r="W48" s="119" t="s">
        <v>157</v>
      </c>
    </row>
    <row r="49" spans="1:23" ht="44" thickBot="1" x14ac:dyDescent="0.4">
      <c r="A49" s="2" t="s">
        <v>225</v>
      </c>
      <c r="B49" s="116">
        <v>36</v>
      </c>
      <c r="C49" s="117" t="s">
        <v>135</v>
      </c>
      <c r="D49" s="117" t="s">
        <v>151</v>
      </c>
      <c r="E49" s="117" t="s">
        <v>14</v>
      </c>
      <c r="F49" s="117" t="s">
        <v>14</v>
      </c>
      <c r="G49" s="117" t="s">
        <v>16</v>
      </c>
      <c r="H49" s="117" t="s">
        <v>14</v>
      </c>
      <c r="I49" s="117" t="s">
        <v>19</v>
      </c>
      <c r="J49" s="117" t="s">
        <v>14</v>
      </c>
      <c r="K49" s="117" t="s">
        <v>19</v>
      </c>
      <c r="L49" s="117" t="s">
        <v>14</v>
      </c>
      <c r="M49" s="117" t="s">
        <v>19</v>
      </c>
      <c r="N49" s="117" t="s">
        <v>14</v>
      </c>
      <c r="O49" s="117" t="s">
        <v>19</v>
      </c>
      <c r="P49" s="117" t="s">
        <v>14</v>
      </c>
      <c r="Q49" s="117" t="s">
        <v>19</v>
      </c>
      <c r="R49" s="117" t="s">
        <v>14</v>
      </c>
      <c r="S49" s="117" t="s">
        <v>19</v>
      </c>
      <c r="T49" s="117" t="s">
        <v>14</v>
      </c>
      <c r="U49" s="117" t="s">
        <v>19</v>
      </c>
      <c r="V49" s="117" t="s">
        <v>14</v>
      </c>
      <c r="W49" s="119" t="s">
        <v>226</v>
      </c>
    </row>
    <row r="50" spans="1:23" x14ac:dyDescent="0.35">
      <c r="A50" s="15" t="s">
        <v>245</v>
      </c>
      <c r="B50" s="104"/>
      <c r="C50" s="105">
        <f>COUNTIF(C13:C49,"*Ja*")</f>
        <v>9</v>
      </c>
      <c r="D50" s="105"/>
      <c r="E50" s="105">
        <f>COUNTIF(E13:E49,"*Ja*")</f>
        <v>32</v>
      </c>
      <c r="F50" s="105">
        <f t="shared" ref="F50:V50" si="0">COUNTIF(F13:F49,"*Ja*")</f>
        <v>29</v>
      </c>
      <c r="G50" s="105"/>
      <c r="H50" s="105">
        <f t="shared" si="0"/>
        <v>29</v>
      </c>
      <c r="I50" s="105"/>
      <c r="J50" s="105">
        <f t="shared" si="0"/>
        <v>27</v>
      </c>
      <c r="K50" s="105"/>
      <c r="L50" s="105">
        <f t="shared" si="0"/>
        <v>13</v>
      </c>
      <c r="M50" s="105"/>
      <c r="N50" s="105">
        <f t="shared" si="0"/>
        <v>6</v>
      </c>
      <c r="O50" s="105"/>
      <c r="P50" s="105">
        <f t="shared" si="0"/>
        <v>27</v>
      </c>
      <c r="Q50" s="105"/>
      <c r="R50" s="105">
        <f t="shared" si="0"/>
        <v>33</v>
      </c>
      <c r="S50" s="105"/>
      <c r="T50" s="105">
        <f t="shared" si="0"/>
        <v>16</v>
      </c>
      <c r="U50" s="105"/>
      <c r="V50" s="105">
        <f t="shared" si="0"/>
        <v>2</v>
      </c>
      <c r="W50" s="106"/>
    </row>
    <row r="51" spans="1:23" x14ac:dyDescent="0.35">
      <c r="A51" s="90" t="s">
        <v>246</v>
      </c>
      <c r="B51" s="22"/>
      <c r="C51" s="20">
        <f>COUNTIF(C13:C49,"*Nej*")</f>
        <v>28</v>
      </c>
      <c r="D51" s="20"/>
      <c r="E51" s="20">
        <f>COUNTIF(E13:E49,"*Nej*")</f>
        <v>5</v>
      </c>
      <c r="F51" s="20">
        <f>COUNTIF(F13:F49,"*Nej*")</f>
        <v>8</v>
      </c>
      <c r="G51" s="20"/>
      <c r="H51" s="20">
        <f>COUNTIF(H13:H49,"*Nej*")</f>
        <v>8</v>
      </c>
      <c r="I51" s="20"/>
      <c r="J51" s="20">
        <f>COUNTIF(J13:J49,"*Nej*")</f>
        <v>10</v>
      </c>
      <c r="K51" s="20"/>
      <c r="L51" s="20">
        <f>COUNTIF(L13:L49,"*Nej*")</f>
        <v>24</v>
      </c>
      <c r="M51" s="20"/>
      <c r="N51" s="20">
        <f>COUNTIF(N13:N49,"*Nej*")</f>
        <v>31</v>
      </c>
      <c r="O51" s="20"/>
      <c r="P51" s="20">
        <f>COUNTIF(P13:P49,"*Nej*")</f>
        <v>10</v>
      </c>
      <c r="Q51" s="20"/>
      <c r="R51" s="20">
        <f>COUNTIF(R13:R49,"*Nej*")</f>
        <v>4</v>
      </c>
      <c r="S51" s="20"/>
      <c r="T51" s="20">
        <f>COUNTIF(T13:T49,"*Nej*")</f>
        <v>16</v>
      </c>
      <c r="U51" s="20"/>
      <c r="V51" s="20">
        <f>COUNTIF(V13:V49,"*Nej*")</f>
        <v>35</v>
      </c>
      <c r="W51" s="23"/>
    </row>
    <row r="52" spans="1:23" x14ac:dyDescent="0.35">
      <c r="A52" s="90" t="s">
        <v>154</v>
      </c>
      <c r="B52" s="22"/>
      <c r="C52" s="20">
        <f t="shared" ref="C52:R52" si="1">COUNTIF(C13:C49,"*Ikke relevant*")</f>
        <v>0</v>
      </c>
      <c r="D52" s="20"/>
      <c r="E52" s="20">
        <f t="shared" si="1"/>
        <v>0</v>
      </c>
      <c r="F52" s="20">
        <f t="shared" si="1"/>
        <v>0</v>
      </c>
      <c r="G52" s="20"/>
      <c r="H52" s="20">
        <f t="shared" si="1"/>
        <v>0</v>
      </c>
      <c r="I52" s="20"/>
      <c r="J52" s="20">
        <f t="shared" si="1"/>
        <v>0</v>
      </c>
      <c r="K52" s="20"/>
      <c r="L52" s="20">
        <f t="shared" si="1"/>
        <v>0</v>
      </c>
      <c r="M52" s="20"/>
      <c r="N52" s="20">
        <f t="shared" si="1"/>
        <v>0</v>
      </c>
      <c r="O52" s="20"/>
      <c r="P52" s="20">
        <f t="shared" si="1"/>
        <v>0</v>
      </c>
      <c r="Q52" s="20"/>
      <c r="R52" s="20">
        <f t="shared" si="1"/>
        <v>0</v>
      </c>
      <c r="S52" s="20"/>
      <c r="T52" s="20">
        <f>COUNTIF(T13:T49,"*Ikke relevant*")</f>
        <v>5</v>
      </c>
      <c r="U52" s="20"/>
      <c r="V52" s="20">
        <f t="shared" ref="V52" si="2">COUNTIF(V13:V49,"*Ikke relevant*")</f>
        <v>0</v>
      </c>
      <c r="W52" s="23"/>
    </row>
    <row r="53" spans="1:23" x14ac:dyDescent="0.35">
      <c r="A53" s="90" t="s">
        <v>223</v>
      </c>
      <c r="B53" s="22"/>
      <c r="C53" s="20">
        <f>C50+C51</f>
        <v>37</v>
      </c>
      <c r="D53" s="20"/>
      <c r="E53" s="20">
        <f t="shared" ref="E53" si="3">E50+E51</f>
        <v>37</v>
      </c>
      <c r="F53" s="20">
        <f t="shared" ref="F53" si="4">F50+F51</f>
        <v>37</v>
      </c>
      <c r="G53" s="20"/>
      <c r="H53" s="20">
        <f t="shared" ref="H53" si="5">H50+H51</f>
        <v>37</v>
      </c>
      <c r="I53" s="20"/>
      <c r="J53" s="20">
        <f t="shared" ref="J53" si="6">J50+J51</f>
        <v>37</v>
      </c>
      <c r="K53" s="20"/>
      <c r="L53" s="20">
        <f t="shared" ref="L53" si="7">L50+L51</f>
        <v>37</v>
      </c>
      <c r="M53" s="20"/>
      <c r="N53" s="20">
        <f t="shared" ref="N53" si="8">N50+N51</f>
        <v>37</v>
      </c>
      <c r="O53" s="20"/>
      <c r="P53" s="20">
        <f t="shared" ref="P53" si="9">P50+P51</f>
        <v>37</v>
      </c>
      <c r="Q53" s="20"/>
      <c r="R53" s="20">
        <f t="shared" ref="R53" si="10">R50+R51</f>
        <v>37</v>
      </c>
      <c r="S53" s="20"/>
      <c r="T53" s="20">
        <f>T50+T51+T52</f>
        <v>37</v>
      </c>
      <c r="U53" s="20"/>
      <c r="V53" s="20">
        <f t="shared" ref="V53" si="11">V50+V51</f>
        <v>37</v>
      </c>
      <c r="W53" s="23"/>
    </row>
    <row r="54" spans="1:23" ht="15" thickBot="1" x14ac:dyDescent="0.4">
      <c r="A54" s="13" t="s">
        <v>126</v>
      </c>
      <c r="B54" s="107"/>
      <c r="C54" s="108">
        <f>C50/C53</f>
        <v>0.24324324324324326</v>
      </c>
      <c r="D54" s="108"/>
      <c r="E54" s="108">
        <f t="shared" ref="E54" si="12">E50/E53</f>
        <v>0.86486486486486491</v>
      </c>
      <c r="F54" s="108">
        <f t="shared" ref="F54" si="13">F50/F53</f>
        <v>0.78378378378378377</v>
      </c>
      <c r="G54" s="108"/>
      <c r="H54" s="108">
        <f t="shared" ref="H54" si="14">H50/H53</f>
        <v>0.78378378378378377</v>
      </c>
      <c r="I54" s="108"/>
      <c r="J54" s="108">
        <f t="shared" ref="J54" si="15">J50/J53</f>
        <v>0.72972972972972971</v>
      </c>
      <c r="K54" s="108"/>
      <c r="L54" s="108">
        <f t="shared" ref="L54" si="16">L50/L53</f>
        <v>0.35135135135135137</v>
      </c>
      <c r="M54" s="108"/>
      <c r="N54" s="108">
        <f t="shared" ref="N54" si="17">N50/N53</f>
        <v>0.16216216216216217</v>
      </c>
      <c r="O54" s="108"/>
      <c r="P54" s="108">
        <f t="shared" ref="P54" si="18">P50/P53</f>
        <v>0.72972972972972971</v>
      </c>
      <c r="Q54" s="108"/>
      <c r="R54" s="108">
        <f t="shared" ref="R54" si="19">R50/R53</f>
        <v>0.89189189189189189</v>
      </c>
      <c r="S54" s="108"/>
      <c r="T54" s="108">
        <f>T50/(T53-T52)</f>
        <v>0.5</v>
      </c>
      <c r="U54" s="108"/>
      <c r="V54" s="108">
        <f t="shared" ref="V54" si="20">V50/V53</f>
        <v>5.4054054054054057E-2</v>
      </c>
      <c r="W54" s="109"/>
    </row>
    <row r="55" spans="1:23" ht="15" thickBot="1" x14ac:dyDescent="0.4">
      <c r="A55" s="8"/>
      <c r="B55" s="156"/>
      <c r="C55" s="135" t="s">
        <v>140</v>
      </c>
      <c r="D55" s="157"/>
      <c r="E55" s="237" t="s">
        <v>0</v>
      </c>
      <c r="F55" s="238"/>
      <c r="G55" s="245"/>
      <c r="H55" s="237" t="s">
        <v>6</v>
      </c>
      <c r="I55" s="238"/>
      <c r="J55" s="238"/>
      <c r="K55" s="238"/>
      <c r="L55" s="238"/>
      <c r="M55" s="245"/>
      <c r="N55" s="237" t="s">
        <v>8</v>
      </c>
      <c r="O55" s="245"/>
      <c r="P55" s="237" t="s">
        <v>9</v>
      </c>
      <c r="Q55" s="245"/>
      <c r="R55" s="240" t="s">
        <v>12</v>
      </c>
      <c r="S55" s="240"/>
      <c r="T55" s="241"/>
      <c r="U55" s="242"/>
      <c r="V55" s="11" t="s">
        <v>133</v>
      </c>
      <c r="W55" s="157"/>
    </row>
    <row r="56" spans="1:23" x14ac:dyDescent="0.35">
      <c r="A56" s="90" t="s">
        <v>245</v>
      </c>
      <c r="B56" s="15"/>
      <c r="C56" s="248">
        <f>C50</f>
        <v>9</v>
      </c>
      <c r="D56" s="249"/>
      <c r="E56" s="248">
        <f>COUNTIFS(E13:E49,"*Ja*",F13:F49,"*Ja*")</f>
        <v>29</v>
      </c>
      <c r="F56" s="250"/>
      <c r="G56" s="249"/>
      <c r="H56" s="248">
        <f>COUNTIFS(H13:H49,"*Ja*",J13:J49,"*Ja*",L13:L49,"*Ja*")</f>
        <v>13</v>
      </c>
      <c r="I56" s="250"/>
      <c r="J56" s="250"/>
      <c r="K56" s="250"/>
      <c r="L56" s="250"/>
      <c r="M56" s="249"/>
      <c r="N56" s="248">
        <f>N50</f>
        <v>6</v>
      </c>
      <c r="O56" s="249"/>
      <c r="P56" s="22">
        <f>P50</f>
        <v>27</v>
      </c>
      <c r="Q56" s="23"/>
      <c r="R56" s="248">
        <f>COUNTIFS(R13:R49,"*Ja*",T13:T49,"*Ja*")</f>
        <v>16</v>
      </c>
      <c r="S56" s="250"/>
      <c r="T56" s="250"/>
      <c r="U56" s="249"/>
      <c r="V56" s="160">
        <f>V50</f>
        <v>2</v>
      </c>
      <c r="W56" s="15"/>
    </row>
    <row r="57" spans="1:23" x14ac:dyDescent="0.35">
      <c r="A57" s="90" t="s">
        <v>246</v>
      </c>
      <c r="B57" s="90"/>
      <c r="C57" s="251">
        <f t="shared" ref="C57:C60" si="21">C51</f>
        <v>28</v>
      </c>
      <c r="D57" s="252"/>
      <c r="E57" s="251">
        <f>E53-E56</f>
        <v>8</v>
      </c>
      <c r="F57" s="253"/>
      <c r="G57" s="252"/>
      <c r="H57" s="251">
        <f>H53-H56</f>
        <v>24</v>
      </c>
      <c r="I57" s="253"/>
      <c r="J57" s="253"/>
      <c r="K57" s="253"/>
      <c r="L57" s="253"/>
      <c r="M57" s="252"/>
      <c r="N57" s="251">
        <f t="shared" ref="N57:N60" si="22">N51</f>
        <v>31</v>
      </c>
      <c r="O57" s="252"/>
      <c r="P57" s="22">
        <f>P51</f>
        <v>10</v>
      </c>
      <c r="Q57" s="23"/>
      <c r="R57" s="251">
        <f>T51</f>
        <v>16</v>
      </c>
      <c r="S57" s="253"/>
      <c r="T57" s="253"/>
      <c r="U57" s="252"/>
      <c r="V57" s="161">
        <f t="shared" ref="V57:V60" si="23">V51</f>
        <v>35</v>
      </c>
      <c r="W57" s="90"/>
    </row>
    <row r="58" spans="1:23" x14ac:dyDescent="0.35">
      <c r="A58" s="90" t="s">
        <v>154</v>
      </c>
      <c r="B58" s="90"/>
      <c r="C58" s="251">
        <f t="shared" si="21"/>
        <v>0</v>
      </c>
      <c r="D58" s="252"/>
      <c r="E58" s="251">
        <f>E52</f>
        <v>0</v>
      </c>
      <c r="F58" s="253"/>
      <c r="G58" s="252"/>
      <c r="H58" s="251">
        <f t="shared" ref="H58:H59" si="24">H52</f>
        <v>0</v>
      </c>
      <c r="I58" s="253"/>
      <c r="J58" s="253"/>
      <c r="K58" s="253"/>
      <c r="L58" s="253"/>
      <c r="M58" s="252"/>
      <c r="N58" s="251">
        <f t="shared" si="22"/>
        <v>0</v>
      </c>
      <c r="O58" s="252"/>
      <c r="P58" s="22">
        <f t="shared" ref="P58:P59" si="25">P52</f>
        <v>0</v>
      </c>
      <c r="Q58" s="23"/>
      <c r="R58" s="251">
        <f>T52</f>
        <v>5</v>
      </c>
      <c r="S58" s="253"/>
      <c r="T58" s="253"/>
      <c r="U58" s="252"/>
      <c r="V58" s="161">
        <f t="shared" si="23"/>
        <v>0</v>
      </c>
      <c r="W58" s="90"/>
    </row>
    <row r="59" spans="1:23" x14ac:dyDescent="0.35">
      <c r="A59" s="90" t="s">
        <v>223</v>
      </c>
      <c r="B59" s="90"/>
      <c r="C59" s="251">
        <f t="shared" si="21"/>
        <v>37</v>
      </c>
      <c r="D59" s="252"/>
      <c r="E59" s="251">
        <f>E53</f>
        <v>37</v>
      </c>
      <c r="F59" s="253"/>
      <c r="G59" s="252"/>
      <c r="H59" s="251">
        <f t="shared" si="24"/>
        <v>37</v>
      </c>
      <c r="I59" s="253"/>
      <c r="J59" s="253"/>
      <c r="K59" s="253"/>
      <c r="L59" s="253"/>
      <c r="M59" s="252"/>
      <c r="N59" s="251">
        <f t="shared" si="22"/>
        <v>37</v>
      </c>
      <c r="O59" s="252"/>
      <c r="P59" s="22">
        <f t="shared" si="25"/>
        <v>37</v>
      </c>
      <c r="Q59" s="23"/>
      <c r="R59" s="251">
        <f t="shared" ref="R59" si="26">R53</f>
        <v>37</v>
      </c>
      <c r="S59" s="253"/>
      <c r="T59" s="253"/>
      <c r="U59" s="252"/>
      <c r="V59" s="161">
        <f t="shared" si="23"/>
        <v>37</v>
      </c>
      <c r="W59" s="90"/>
    </row>
    <row r="60" spans="1:23" ht="15" thickBot="1" x14ac:dyDescent="0.4">
      <c r="A60" s="13" t="s">
        <v>126</v>
      </c>
      <c r="B60" s="159"/>
      <c r="C60" s="254">
        <f t="shared" si="21"/>
        <v>0.24324324324324326</v>
      </c>
      <c r="D60" s="255"/>
      <c r="E60" s="254">
        <f>E56/E59</f>
        <v>0.78378378378378377</v>
      </c>
      <c r="F60" s="256"/>
      <c r="G60" s="255"/>
      <c r="H60" s="254">
        <f>H56/H59</f>
        <v>0.35135135135135137</v>
      </c>
      <c r="I60" s="256"/>
      <c r="J60" s="256"/>
      <c r="K60" s="256"/>
      <c r="L60" s="256"/>
      <c r="M60" s="255"/>
      <c r="N60" s="254">
        <f t="shared" si="22"/>
        <v>0.16216216216216217</v>
      </c>
      <c r="O60" s="255"/>
      <c r="P60" s="110">
        <f>P54</f>
        <v>0.72972972972972971</v>
      </c>
      <c r="Q60" s="111"/>
      <c r="R60" s="254">
        <f>R56/(R59-R58)</f>
        <v>0.5</v>
      </c>
      <c r="S60" s="256"/>
      <c r="T60" s="256"/>
      <c r="U60" s="255"/>
      <c r="V60" s="162">
        <f t="shared" si="23"/>
        <v>5.4054054054054057E-2</v>
      </c>
      <c r="W60" s="13"/>
    </row>
  </sheetData>
  <mergeCells count="37">
    <mergeCell ref="C60:D60"/>
    <mergeCell ref="E60:G60"/>
    <mergeCell ref="H60:M60"/>
    <mergeCell ref="N60:O60"/>
    <mergeCell ref="R60:U60"/>
    <mergeCell ref="C59:D59"/>
    <mergeCell ref="E59:G59"/>
    <mergeCell ref="H59:M59"/>
    <mergeCell ref="N59:O59"/>
    <mergeCell ref="R59:U59"/>
    <mergeCell ref="C58:D58"/>
    <mergeCell ref="E58:G58"/>
    <mergeCell ref="H58:M58"/>
    <mergeCell ref="N58:O58"/>
    <mergeCell ref="R58:U58"/>
    <mergeCell ref="C57:D57"/>
    <mergeCell ref="E57:G57"/>
    <mergeCell ref="H57:M57"/>
    <mergeCell ref="N57:O57"/>
    <mergeCell ref="R57:U57"/>
    <mergeCell ref="C56:D56"/>
    <mergeCell ref="E56:G56"/>
    <mergeCell ref="H56:M56"/>
    <mergeCell ref="N56:O56"/>
    <mergeCell ref="R56:U56"/>
    <mergeCell ref="E55:G55"/>
    <mergeCell ref="H55:M55"/>
    <mergeCell ref="N55:O55"/>
    <mergeCell ref="P55:Q55"/>
    <mergeCell ref="R55:U55"/>
    <mergeCell ref="A1:W2"/>
    <mergeCell ref="R11:U11"/>
    <mergeCell ref="A11:A12"/>
    <mergeCell ref="E11:G11"/>
    <mergeCell ref="H11:M11"/>
    <mergeCell ref="N11:O11"/>
    <mergeCell ref="P11:Q11"/>
  </mergeCells>
  <dataValidations count="6">
    <dataValidation type="list" allowBlank="1" showInputMessage="1" showErrorMessage="1" sqref="D13:D49" xr:uid="{8011BD21-9586-4587-A0F9-F8B947D883AB}">
      <formula1>Valg_3.1.2</formula1>
    </dataValidation>
    <dataValidation type="list" allowBlank="1" showInputMessage="1" showErrorMessage="1" sqref="S13:S14 K13:K15 M13:M15 O13:O15 U13:U15 Q13:Q15 G13:G15 I13:I15" xr:uid="{3A2ADC17-BADB-4533-851A-2690DF2CA17D}">
      <formula1>Valg_2.1.1</formula1>
    </dataValidation>
    <dataValidation type="list" allowBlank="1" showInputMessage="1" showErrorMessage="1" sqref="V13:V14 C13:C49" xr:uid="{92D4A153-9B70-4AE6-9500-150609FFA276}">
      <formula1>Valg_4.1.1</formula1>
    </dataValidation>
    <dataValidation type="list" allowBlank="1" showInputMessage="1" showErrorMessage="1" sqref="N13:N14 L13:L14 E13:F14 H13:H14 P13:P14 J13:J14 T13 R13:R14" xr:uid="{E7E5F696-A932-49D6-AAF5-25659E04D836}">
      <formula1>Valg_1.1</formula1>
    </dataValidation>
    <dataValidation type="list" allowBlank="1" showInputMessage="1" showErrorMessage="1" sqref="T14:T49 E15:F49 H15:H49 J15:J49 L15:L49 N15:N49 P15:P49 V15:V49 R15:R49" xr:uid="{52AA9CA6-8FFF-45E1-B9D8-4B0CC0BD9904}">
      <formula1>Valg_1.2</formula1>
    </dataValidation>
    <dataValidation type="list" allowBlank="1" showInputMessage="1" showErrorMessage="1" sqref="U16:U49 O16:O49 M16:M49 K16:K49 I16:I49 S15:S49 G16:G49 Q16:Q49" xr:uid="{FAED85F6-F118-4290-8214-8B11DD1D3FCC}">
      <formula1>Valg_2.1.1.1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D63A5-810C-40F4-935A-588CCD42762B}">
  <sheetPr codeName="Sheet5"/>
  <dimension ref="A1:W84"/>
  <sheetViews>
    <sheetView showGridLines="0" topLeftCell="A37" zoomScale="55" zoomScaleNormal="55" workbookViewId="0">
      <selection activeCell="E83" sqref="E83"/>
    </sheetView>
  </sheetViews>
  <sheetFormatPr defaultRowHeight="14.5" x14ac:dyDescent="0.35"/>
  <cols>
    <col min="1" max="1" width="33.54296875" bestFit="1" customWidth="1"/>
    <col min="2" max="2" width="38.7265625" bestFit="1" customWidth="1"/>
    <col min="3" max="3" width="80" bestFit="1" customWidth="1"/>
    <col min="4" max="4" width="22.54296875" bestFit="1" customWidth="1"/>
    <col min="5" max="5" width="29.7265625" bestFit="1" customWidth="1"/>
    <col min="6" max="6" width="45.453125" bestFit="1" customWidth="1"/>
    <col min="7" max="7" width="24" bestFit="1" customWidth="1"/>
    <col min="8" max="8" width="103.1796875" bestFit="1" customWidth="1"/>
    <col min="9" max="9" width="25.26953125" bestFit="1" customWidth="1"/>
    <col min="10" max="10" width="29.1796875" bestFit="1" customWidth="1"/>
    <col min="11" max="11" width="25.26953125" bestFit="1" customWidth="1"/>
    <col min="12" max="12" width="22.453125" bestFit="1" customWidth="1"/>
    <col min="13" max="13" width="25.26953125" bestFit="1" customWidth="1"/>
    <col min="14" max="14" width="94.54296875" bestFit="1" customWidth="1"/>
    <col min="15" max="15" width="25.26953125" bestFit="1" customWidth="1"/>
    <col min="16" max="16" width="28.7265625" bestFit="1" customWidth="1"/>
    <col min="17" max="17" width="25.26953125" bestFit="1" customWidth="1"/>
    <col min="18" max="18" width="30.54296875" bestFit="1" customWidth="1"/>
    <col min="19" max="19" width="25.26953125" bestFit="1" customWidth="1"/>
    <col min="20" max="20" width="57.26953125" bestFit="1" customWidth="1"/>
    <col min="21" max="21" width="25.26953125" bestFit="1" customWidth="1"/>
    <col min="22" max="22" width="31" bestFit="1" customWidth="1"/>
    <col min="23" max="23" width="75.81640625" bestFit="1" customWidth="1"/>
  </cols>
  <sheetData>
    <row r="1" spans="1:23" x14ac:dyDescent="0.35">
      <c r="A1" s="221" t="s">
        <v>304</v>
      </c>
      <c r="B1" s="222"/>
      <c r="C1" s="222"/>
      <c r="D1" s="222"/>
      <c r="E1" s="222"/>
      <c r="F1" s="222"/>
      <c r="G1" s="222"/>
      <c r="H1" s="222"/>
      <c r="I1" s="222"/>
      <c r="J1" s="222"/>
      <c r="K1" s="222"/>
      <c r="L1" s="222"/>
      <c r="M1" s="222"/>
      <c r="N1" s="222"/>
      <c r="O1" s="222"/>
      <c r="P1" s="222"/>
      <c r="Q1" s="222"/>
      <c r="R1" s="222"/>
      <c r="S1" s="222"/>
      <c r="T1" s="222"/>
      <c r="U1" s="222"/>
      <c r="V1" s="222"/>
      <c r="W1" s="223"/>
    </row>
    <row r="2" spans="1:23" ht="15" thickBot="1" x14ac:dyDescent="0.4">
      <c r="A2" s="224"/>
      <c r="B2" s="225"/>
      <c r="C2" s="225"/>
      <c r="D2" s="225"/>
      <c r="E2" s="225"/>
      <c r="F2" s="225"/>
      <c r="G2" s="225"/>
      <c r="H2" s="225"/>
      <c r="I2" s="225"/>
      <c r="J2" s="225"/>
      <c r="K2" s="225"/>
      <c r="L2" s="225"/>
      <c r="M2" s="225"/>
      <c r="N2" s="225"/>
      <c r="O2" s="225"/>
      <c r="P2" s="225"/>
      <c r="Q2" s="225"/>
      <c r="R2" s="225"/>
      <c r="S2" s="225"/>
      <c r="T2" s="225"/>
      <c r="U2" s="225"/>
      <c r="V2" s="225"/>
      <c r="W2" s="226"/>
    </row>
    <row r="3" spans="1:23" x14ac:dyDescent="0.35">
      <c r="A3" s="66"/>
      <c r="B3" s="66"/>
      <c r="C3" s="66"/>
      <c r="D3" s="66"/>
      <c r="E3" s="66"/>
      <c r="F3" s="66"/>
      <c r="G3" s="66"/>
      <c r="H3" s="66"/>
      <c r="I3" s="66"/>
      <c r="J3" s="66"/>
      <c r="K3" s="66"/>
      <c r="L3" s="66"/>
      <c r="M3" s="66"/>
      <c r="N3" s="66"/>
      <c r="O3" s="66"/>
      <c r="P3" s="66"/>
      <c r="Q3" s="66"/>
      <c r="R3" s="66"/>
      <c r="S3" s="66"/>
      <c r="T3" s="66"/>
      <c r="U3" s="66"/>
      <c r="V3" s="66"/>
      <c r="W3" s="66"/>
    </row>
    <row r="10" spans="1:23" ht="15" thickBot="1" x14ac:dyDescent="0.4"/>
    <row r="11" spans="1:23" ht="15.75" customHeight="1" thickBot="1" x14ac:dyDescent="0.4">
      <c r="A11" s="243" t="s">
        <v>177</v>
      </c>
      <c r="B11" s="7" t="s">
        <v>138</v>
      </c>
      <c r="C11" s="32" t="s">
        <v>140</v>
      </c>
      <c r="D11" s="32" t="s">
        <v>129</v>
      </c>
      <c r="E11" s="237" t="s">
        <v>0</v>
      </c>
      <c r="F11" s="238"/>
      <c r="G11" s="245"/>
      <c r="H11" s="237" t="s">
        <v>6</v>
      </c>
      <c r="I11" s="238"/>
      <c r="J11" s="238"/>
      <c r="K11" s="238"/>
      <c r="L11" s="238"/>
      <c r="M11" s="245"/>
      <c r="N11" s="246" t="s">
        <v>8</v>
      </c>
      <c r="O11" s="247"/>
      <c r="P11" s="237" t="s">
        <v>9</v>
      </c>
      <c r="Q11" s="238"/>
      <c r="R11" s="239" t="s">
        <v>12</v>
      </c>
      <c r="S11" s="240"/>
      <c r="T11" s="241"/>
      <c r="U11" s="242"/>
      <c r="V11" s="11" t="s">
        <v>133</v>
      </c>
      <c r="W11" s="11" t="s">
        <v>137</v>
      </c>
    </row>
    <row r="12" spans="1:23" ht="15.75" customHeight="1" thickBot="1" x14ac:dyDescent="0.4">
      <c r="A12" s="244"/>
      <c r="B12" s="12" t="s">
        <v>141</v>
      </c>
      <c r="C12" s="12" t="s">
        <v>143</v>
      </c>
      <c r="D12" s="12" t="s">
        <v>130</v>
      </c>
      <c r="E12" s="12" t="s">
        <v>1</v>
      </c>
      <c r="F12" s="12" t="s">
        <v>2</v>
      </c>
      <c r="G12" s="12" t="s">
        <v>3</v>
      </c>
      <c r="H12" s="12" t="s">
        <v>22</v>
      </c>
      <c r="I12" s="12" t="s">
        <v>3</v>
      </c>
      <c r="J12" s="12" t="s">
        <v>4</v>
      </c>
      <c r="K12" s="12" t="s">
        <v>3</v>
      </c>
      <c r="L12" s="12" t="s">
        <v>5</v>
      </c>
      <c r="M12" s="12" t="s">
        <v>3</v>
      </c>
      <c r="N12" s="12" t="s">
        <v>7</v>
      </c>
      <c r="O12" s="12" t="s">
        <v>3</v>
      </c>
      <c r="P12" s="9" t="s">
        <v>10</v>
      </c>
      <c r="Q12" s="9" t="s">
        <v>3</v>
      </c>
      <c r="R12" s="12" t="s">
        <v>11</v>
      </c>
      <c r="S12" s="9" t="s">
        <v>3</v>
      </c>
      <c r="T12" s="12" t="s">
        <v>23</v>
      </c>
      <c r="U12" s="9" t="s">
        <v>3</v>
      </c>
      <c r="V12" s="9" t="s">
        <v>134</v>
      </c>
      <c r="W12" s="9" t="s">
        <v>144</v>
      </c>
    </row>
    <row r="13" spans="1:23" ht="15" thickBot="1" x14ac:dyDescent="0.4">
      <c r="A13" s="8" t="s">
        <v>42</v>
      </c>
      <c r="B13" s="116">
        <v>48</v>
      </c>
      <c r="C13" s="121" t="s">
        <v>135</v>
      </c>
      <c r="D13" s="121" t="s">
        <v>132</v>
      </c>
      <c r="E13" s="121" t="s">
        <v>13</v>
      </c>
      <c r="F13" s="121" t="s">
        <v>13</v>
      </c>
      <c r="G13" s="121" t="s">
        <v>16</v>
      </c>
      <c r="H13" s="121" t="s">
        <v>13</v>
      </c>
      <c r="I13" s="121" t="s">
        <v>16</v>
      </c>
      <c r="J13" s="121" t="s">
        <v>13</v>
      </c>
      <c r="K13" s="121" t="s">
        <v>16</v>
      </c>
      <c r="L13" s="121" t="s">
        <v>14</v>
      </c>
      <c r="M13" s="121" t="s">
        <v>19</v>
      </c>
      <c r="N13" s="121" t="s">
        <v>14</v>
      </c>
      <c r="O13" s="121" t="s">
        <v>19</v>
      </c>
      <c r="P13" s="121" t="s">
        <v>13</v>
      </c>
      <c r="Q13" s="121" t="s">
        <v>15</v>
      </c>
      <c r="R13" s="121" t="s">
        <v>13</v>
      </c>
      <c r="S13" s="121" t="s">
        <v>17</v>
      </c>
      <c r="T13" s="121" t="s">
        <v>14</v>
      </c>
      <c r="U13" s="121" t="s">
        <v>19</v>
      </c>
      <c r="V13" s="121" t="s">
        <v>14</v>
      </c>
      <c r="W13" s="122" t="s">
        <v>145</v>
      </c>
    </row>
    <row r="14" spans="1:23" ht="29.5" thickBot="1" x14ac:dyDescent="0.4">
      <c r="A14" s="8" t="s">
        <v>90</v>
      </c>
      <c r="B14" s="116">
        <v>3</v>
      </c>
      <c r="C14" s="117" t="s">
        <v>135</v>
      </c>
      <c r="D14" s="117" t="s">
        <v>132</v>
      </c>
      <c r="E14" s="117" t="s">
        <v>13</v>
      </c>
      <c r="F14" s="117" t="s">
        <v>13</v>
      </c>
      <c r="G14" s="117" t="s">
        <v>16</v>
      </c>
      <c r="H14" s="117" t="s">
        <v>14</v>
      </c>
      <c r="I14" s="117" t="s">
        <v>19</v>
      </c>
      <c r="J14" s="117" t="s">
        <v>14</v>
      </c>
      <c r="K14" s="117" t="s">
        <v>19</v>
      </c>
      <c r="L14" s="117" t="s">
        <v>14</v>
      </c>
      <c r="M14" s="117" t="s">
        <v>19</v>
      </c>
      <c r="N14" s="117" t="s">
        <v>14</v>
      </c>
      <c r="O14" s="117" t="s">
        <v>19</v>
      </c>
      <c r="P14" s="117" t="s">
        <v>14</v>
      </c>
      <c r="Q14" s="117" t="s">
        <v>19</v>
      </c>
      <c r="R14" s="117" t="s">
        <v>14</v>
      </c>
      <c r="S14" s="117" t="s">
        <v>19</v>
      </c>
      <c r="T14" s="117" t="s">
        <v>14</v>
      </c>
      <c r="U14" s="117" t="s">
        <v>19</v>
      </c>
      <c r="V14" s="117" t="s">
        <v>14</v>
      </c>
      <c r="W14" s="119" t="s">
        <v>148</v>
      </c>
    </row>
    <row r="15" spans="1:23" ht="15" thickBot="1" x14ac:dyDescent="0.4">
      <c r="A15" s="8" t="s">
        <v>82</v>
      </c>
      <c r="B15" s="116">
        <v>32</v>
      </c>
      <c r="C15" s="117" t="s">
        <v>14</v>
      </c>
      <c r="D15" s="117" t="s">
        <v>132</v>
      </c>
      <c r="E15" s="117" t="s">
        <v>13</v>
      </c>
      <c r="F15" s="117" t="s">
        <v>13</v>
      </c>
      <c r="G15" s="117" t="s">
        <v>16</v>
      </c>
      <c r="H15" s="117" t="s">
        <v>13</v>
      </c>
      <c r="I15" s="117" t="s">
        <v>16</v>
      </c>
      <c r="J15" s="117" t="s">
        <v>13</v>
      </c>
      <c r="K15" s="117" t="s">
        <v>152</v>
      </c>
      <c r="L15" s="117" t="s">
        <v>14</v>
      </c>
      <c r="M15" s="117" t="s">
        <v>19</v>
      </c>
      <c r="N15" s="117" t="s">
        <v>14</v>
      </c>
      <c r="O15" s="117" t="s">
        <v>19</v>
      </c>
      <c r="P15" s="117" t="s">
        <v>13</v>
      </c>
      <c r="Q15" s="117" t="s">
        <v>15</v>
      </c>
      <c r="R15" s="117" t="s">
        <v>13</v>
      </c>
      <c r="S15" s="117" t="s">
        <v>17</v>
      </c>
      <c r="T15" s="117" t="s">
        <v>14</v>
      </c>
      <c r="U15" s="117" t="s">
        <v>19</v>
      </c>
      <c r="V15" s="117" t="s">
        <v>14</v>
      </c>
      <c r="W15" s="123" t="s">
        <v>157</v>
      </c>
    </row>
    <row r="16" spans="1:23" ht="29.5" thickBot="1" x14ac:dyDescent="0.4">
      <c r="A16" s="8" t="s">
        <v>109</v>
      </c>
      <c r="B16" s="124">
        <v>142</v>
      </c>
      <c r="C16" s="117" t="s">
        <v>14</v>
      </c>
      <c r="D16" s="117" t="s">
        <v>132</v>
      </c>
      <c r="E16" s="117" t="s">
        <v>13</v>
      </c>
      <c r="F16" s="117" t="s">
        <v>13</v>
      </c>
      <c r="G16" s="117" t="s">
        <v>16</v>
      </c>
      <c r="H16" s="117" t="s">
        <v>13</v>
      </c>
      <c r="I16" s="117" t="s">
        <v>152</v>
      </c>
      <c r="J16" s="117" t="s">
        <v>13</v>
      </c>
      <c r="K16" s="117" t="s">
        <v>16</v>
      </c>
      <c r="L16" s="117" t="s">
        <v>13</v>
      </c>
      <c r="M16" s="117" t="s">
        <v>15</v>
      </c>
      <c r="N16" s="117" t="s">
        <v>14</v>
      </c>
      <c r="O16" s="117" t="s">
        <v>19</v>
      </c>
      <c r="P16" s="117" t="s">
        <v>13</v>
      </c>
      <c r="Q16" s="117" t="s">
        <v>15</v>
      </c>
      <c r="R16" s="117" t="s">
        <v>13</v>
      </c>
      <c r="S16" s="117" t="s">
        <v>153</v>
      </c>
      <c r="T16" s="117" t="s">
        <v>13</v>
      </c>
      <c r="U16" s="117" t="s">
        <v>15</v>
      </c>
      <c r="V16" s="117" t="s">
        <v>14</v>
      </c>
      <c r="W16" s="119" t="s">
        <v>155</v>
      </c>
    </row>
    <row r="17" spans="1:23" ht="15" thickBot="1" x14ac:dyDescent="0.4">
      <c r="A17" s="8" t="s">
        <v>72</v>
      </c>
      <c r="B17" s="116">
        <v>26</v>
      </c>
      <c r="C17" s="117" t="s">
        <v>135</v>
      </c>
      <c r="D17" s="117" t="s">
        <v>132</v>
      </c>
      <c r="E17" s="117" t="s">
        <v>14</v>
      </c>
      <c r="F17" s="117" t="s">
        <v>14</v>
      </c>
      <c r="G17" s="117" t="s">
        <v>16</v>
      </c>
      <c r="H17" s="117" t="s">
        <v>14</v>
      </c>
      <c r="I17" s="117" t="s">
        <v>19</v>
      </c>
      <c r="J17" s="117" t="s">
        <v>14</v>
      </c>
      <c r="K17" s="117" t="s">
        <v>19</v>
      </c>
      <c r="L17" s="117" t="s">
        <v>14</v>
      </c>
      <c r="M17" s="117" t="s">
        <v>19</v>
      </c>
      <c r="N17" s="117" t="s">
        <v>14</v>
      </c>
      <c r="O17" s="117" t="s">
        <v>19</v>
      </c>
      <c r="P17" s="117" t="s">
        <v>13</v>
      </c>
      <c r="Q17" s="117" t="s">
        <v>15</v>
      </c>
      <c r="R17" s="117" t="s">
        <v>13</v>
      </c>
      <c r="S17" s="117" t="s">
        <v>17</v>
      </c>
      <c r="T17" s="117" t="s">
        <v>13</v>
      </c>
      <c r="U17" s="117" t="s">
        <v>15</v>
      </c>
      <c r="V17" s="117" t="s">
        <v>14</v>
      </c>
      <c r="W17" s="123" t="s">
        <v>157</v>
      </c>
    </row>
    <row r="18" spans="1:23" ht="15" thickBot="1" x14ac:dyDescent="0.4">
      <c r="A18" s="8" t="s">
        <v>32</v>
      </c>
      <c r="B18" s="116">
        <v>146</v>
      </c>
      <c r="C18" s="117" t="s">
        <v>14</v>
      </c>
      <c r="D18" s="117" t="s">
        <v>132</v>
      </c>
      <c r="E18" s="117" t="s">
        <v>13</v>
      </c>
      <c r="F18" s="117" t="s">
        <v>13</v>
      </c>
      <c r="G18" s="117" t="s">
        <v>16</v>
      </c>
      <c r="H18" s="117" t="s">
        <v>13</v>
      </c>
      <c r="I18" s="117" t="s">
        <v>152</v>
      </c>
      <c r="J18" s="117" t="s">
        <v>13</v>
      </c>
      <c r="K18" s="117" t="s">
        <v>152</v>
      </c>
      <c r="L18" s="117" t="s">
        <v>14</v>
      </c>
      <c r="M18" s="117" t="s">
        <v>19</v>
      </c>
      <c r="N18" s="117" t="s">
        <v>14</v>
      </c>
      <c r="O18" s="117" t="s">
        <v>19</v>
      </c>
      <c r="P18" s="117" t="s">
        <v>13</v>
      </c>
      <c r="Q18" s="117" t="s">
        <v>153</v>
      </c>
      <c r="R18" s="117" t="s">
        <v>13</v>
      </c>
      <c r="S18" s="117" t="s">
        <v>153</v>
      </c>
      <c r="T18" s="117" t="s">
        <v>13</v>
      </c>
      <c r="U18" s="117" t="s">
        <v>15</v>
      </c>
      <c r="V18" s="117" t="s">
        <v>14</v>
      </c>
      <c r="W18" s="118" t="s">
        <v>264</v>
      </c>
    </row>
    <row r="19" spans="1:23" ht="15" thickBot="1" x14ac:dyDescent="0.4">
      <c r="A19" s="8" t="s">
        <v>51</v>
      </c>
      <c r="B19" s="116">
        <v>59</v>
      </c>
      <c r="C19" s="117" t="s">
        <v>14</v>
      </c>
      <c r="D19" s="117" t="s">
        <v>132</v>
      </c>
      <c r="E19" s="117" t="s">
        <v>13</v>
      </c>
      <c r="F19" s="117" t="s">
        <v>14</v>
      </c>
      <c r="G19" s="117" t="s">
        <v>16</v>
      </c>
      <c r="H19" s="117" t="s">
        <v>13</v>
      </c>
      <c r="I19" s="117" t="s">
        <v>17</v>
      </c>
      <c r="J19" s="117" t="s">
        <v>13</v>
      </c>
      <c r="K19" s="117" t="s">
        <v>153</v>
      </c>
      <c r="L19" s="117" t="s">
        <v>13</v>
      </c>
      <c r="M19" s="117" t="s">
        <v>15</v>
      </c>
      <c r="N19" s="117" t="s">
        <v>14</v>
      </c>
      <c r="O19" s="117" t="s">
        <v>19</v>
      </c>
      <c r="P19" s="117" t="s">
        <v>13</v>
      </c>
      <c r="Q19" s="117" t="s">
        <v>15</v>
      </c>
      <c r="R19" s="117" t="s">
        <v>13</v>
      </c>
      <c r="S19" s="117" t="s">
        <v>153</v>
      </c>
      <c r="T19" s="117" t="s">
        <v>13</v>
      </c>
      <c r="U19" s="117" t="s">
        <v>15</v>
      </c>
      <c r="V19" s="117" t="s">
        <v>14</v>
      </c>
      <c r="W19" s="123" t="s">
        <v>157</v>
      </c>
    </row>
    <row r="20" spans="1:23" ht="15" thickBot="1" x14ac:dyDescent="0.4">
      <c r="A20" s="8" t="s">
        <v>101</v>
      </c>
      <c r="B20" s="116">
        <v>21</v>
      </c>
      <c r="C20" s="117" t="s">
        <v>14</v>
      </c>
      <c r="D20" s="117" t="s">
        <v>132</v>
      </c>
      <c r="E20" s="117" t="s">
        <v>13</v>
      </c>
      <c r="F20" s="117" t="s">
        <v>13</v>
      </c>
      <c r="G20" s="117" t="s">
        <v>16</v>
      </c>
      <c r="H20" s="117" t="s">
        <v>14</v>
      </c>
      <c r="I20" s="117" t="s">
        <v>19</v>
      </c>
      <c r="J20" s="117" t="s">
        <v>14</v>
      </c>
      <c r="K20" s="117" t="s">
        <v>19</v>
      </c>
      <c r="L20" s="117" t="s">
        <v>14</v>
      </c>
      <c r="M20" s="117" t="s">
        <v>19</v>
      </c>
      <c r="N20" s="117" t="s">
        <v>14</v>
      </c>
      <c r="O20" s="117" t="s">
        <v>19</v>
      </c>
      <c r="P20" s="117" t="s">
        <v>13</v>
      </c>
      <c r="Q20" s="117" t="s">
        <v>15</v>
      </c>
      <c r="R20" s="117" t="s">
        <v>13</v>
      </c>
      <c r="S20" s="117" t="s">
        <v>17</v>
      </c>
      <c r="T20" s="117" t="s">
        <v>14</v>
      </c>
      <c r="U20" s="117" t="s">
        <v>19</v>
      </c>
      <c r="V20" s="117" t="s">
        <v>14</v>
      </c>
      <c r="W20" s="123" t="s">
        <v>157</v>
      </c>
    </row>
    <row r="21" spans="1:23" ht="29.5" thickBot="1" x14ac:dyDescent="0.4">
      <c r="A21" s="8" t="s">
        <v>27</v>
      </c>
      <c r="B21" s="116">
        <v>95</v>
      </c>
      <c r="C21" s="117" t="s">
        <v>14</v>
      </c>
      <c r="D21" s="117" t="s">
        <v>132</v>
      </c>
      <c r="E21" s="117" t="s">
        <v>13</v>
      </c>
      <c r="F21" s="117" t="s">
        <v>13</v>
      </c>
      <c r="G21" s="117" t="s">
        <v>16</v>
      </c>
      <c r="H21" s="117" t="s">
        <v>13</v>
      </c>
      <c r="I21" s="117" t="s">
        <v>152</v>
      </c>
      <c r="J21" s="117" t="s">
        <v>13</v>
      </c>
      <c r="K21" s="117" t="s">
        <v>17</v>
      </c>
      <c r="L21" s="117" t="s">
        <v>13</v>
      </c>
      <c r="M21" s="117" t="s">
        <v>15</v>
      </c>
      <c r="N21" s="117" t="s">
        <v>14</v>
      </c>
      <c r="O21" s="117" t="s">
        <v>19</v>
      </c>
      <c r="P21" s="117" t="s">
        <v>13</v>
      </c>
      <c r="Q21" s="117" t="s">
        <v>153</v>
      </c>
      <c r="R21" s="117" t="s">
        <v>13</v>
      </c>
      <c r="S21" s="117" t="s">
        <v>17</v>
      </c>
      <c r="T21" s="117" t="s">
        <v>13</v>
      </c>
      <c r="U21" s="117" t="s">
        <v>15</v>
      </c>
      <c r="V21" s="117" t="s">
        <v>14</v>
      </c>
      <c r="W21" s="119" t="s">
        <v>158</v>
      </c>
    </row>
    <row r="22" spans="1:23" ht="15" thickBot="1" x14ac:dyDescent="0.4">
      <c r="A22" s="8" t="s">
        <v>44</v>
      </c>
      <c r="B22" s="116">
        <v>43</v>
      </c>
      <c r="C22" s="117" t="s">
        <v>14</v>
      </c>
      <c r="D22" s="117" t="s">
        <v>132</v>
      </c>
      <c r="E22" s="117" t="s">
        <v>13</v>
      </c>
      <c r="F22" s="117" t="s">
        <v>13</v>
      </c>
      <c r="G22" s="117" t="s">
        <v>16</v>
      </c>
      <c r="H22" s="117" t="s">
        <v>13</v>
      </c>
      <c r="I22" s="117" t="s">
        <v>152</v>
      </c>
      <c r="J22" s="117" t="s">
        <v>13</v>
      </c>
      <c r="K22" s="117" t="s">
        <v>152</v>
      </c>
      <c r="L22" s="117" t="s">
        <v>14</v>
      </c>
      <c r="M22" s="117" t="s">
        <v>19</v>
      </c>
      <c r="N22" s="117" t="s">
        <v>14</v>
      </c>
      <c r="O22" s="117" t="s">
        <v>19</v>
      </c>
      <c r="P22" s="117" t="s">
        <v>13</v>
      </c>
      <c r="Q22" s="117" t="s">
        <v>15</v>
      </c>
      <c r="R22" s="117" t="s">
        <v>13</v>
      </c>
      <c r="S22" s="117" t="s">
        <v>17</v>
      </c>
      <c r="T22" s="117" t="s">
        <v>14</v>
      </c>
      <c r="U22" s="117" t="s">
        <v>19</v>
      </c>
      <c r="V22" s="117" t="s">
        <v>14</v>
      </c>
      <c r="W22" s="123" t="s">
        <v>157</v>
      </c>
    </row>
    <row r="23" spans="1:23" ht="15" thickBot="1" x14ac:dyDescent="0.4">
      <c r="A23" s="8" t="s">
        <v>60</v>
      </c>
      <c r="B23" s="116">
        <v>62</v>
      </c>
      <c r="C23" s="117" t="s">
        <v>14</v>
      </c>
      <c r="D23" s="117" t="s">
        <v>132</v>
      </c>
      <c r="E23" s="117" t="s">
        <v>13</v>
      </c>
      <c r="F23" s="117" t="s">
        <v>13</v>
      </c>
      <c r="G23" s="117" t="s">
        <v>16</v>
      </c>
      <c r="H23" s="117" t="s">
        <v>13</v>
      </c>
      <c r="I23" s="117" t="s">
        <v>16</v>
      </c>
      <c r="J23" s="117" t="s">
        <v>13</v>
      </c>
      <c r="K23" s="117" t="s">
        <v>152</v>
      </c>
      <c r="L23" s="117" t="s">
        <v>13</v>
      </c>
      <c r="M23" s="117" t="s">
        <v>15</v>
      </c>
      <c r="N23" s="117" t="s">
        <v>14</v>
      </c>
      <c r="O23" s="117" t="s">
        <v>19</v>
      </c>
      <c r="P23" s="117" t="s">
        <v>13</v>
      </c>
      <c r="Q23" s="117" t="s">
        <v>15</v>
      </c>
      <c r="R23" s="117" t="s">
        <v>13</v>
      </c>
      <c r="S23" s="117" t="s">
        <v>15</v>
      </c>
      <c r="T23" s="117" t="s">
        <v>14</v>
      </c>
      <c r="U23" s="117" t="s">
        <v>19</v>
      </c>
      <c r="V23" s="117" t="s">
        <v>14</v>
      </c>
      <c r="W23" s="123" t="s">
        <v>157</v>
      </c>
    </row>
    <row r="24" spans="1:23" ht="29.5" thickBot="1" x14ac:dyDescent="0.4">
      <c r="A24" s="8" t="s">
        <v>83</v>
      </c>
      <c r="B24" s="116">
        <v>9</v>
      </c>
      <c r="C24" s="117" t="s">
        <v>135</v>
      </c>
      <c r="D24" s="117" t="s">
        <v>132</v>
      </c>
      <c r="E24" s="117" t="s">
        <v>14</v>
      </c>
      <c r="F24" s="117" t="s">
        <v>14</v>
      </c>
      <c r="G24" s="117" t="s">
        <v>19</v>
      </c>
      <c r="H24" s="117" t="s">
        <v>14</v>
      </c>
      <c r="I24" s="117" t="s">
        <v>19</v>
      </c>
      <c r="J24" s="117" t="s">
        <v>14</v>
      </c>
      <c r="K24" s="117" t="s">
        <v>19</v>
      </c>
      <c r="L24" s="117" t="s">
        <v>14</v>
      </c>
      <c r="M24" s="117" t="s">
        <v>19</v>
      </c>
      <c r="N24" s="117" t="s">
        <v>14</v>
      </c>
      <c r="O24" s="117" t="s">
        <v>19</v>
      </c>
      <c r="P24" s="117" t="s">
        <v>13</v>
      </c>
      <c r="Q24" s="117" t="s">
        <v>15</v>
      </c>
      <c r="R24" s="117" t="s">
        <v>13</v>
      </c>
      <c r="S24" s="117" t="s">
        <v>17</v>
      </c>
      <c r="T24" s="117" t="s">
        <v>14</v>
      </c>
      <c r="U24" s="117" t="s">
        <v>19</v>
      </c>
      <c r="V24" s="117" t="s">
        <v>14</v>
      </c>
      <c r="W24" s="119" t="s">
        <v>163</v>
      </c>
    </row>
    <row r="25" spans="1:23" ht="29.5" thickBot="1" x14ac:dyDescent="0.4">
      <c r="A25" s="8" t="s">
        <v>28</v>
      </c>
      <c r="B25" s="116">
        <v>1</v>
      </c>
      <c r="C25" s="117" t="s">
        <v>135</v>
      </c>
      <c r="D25" s="117" t="s">
        <v>132</v>
      </c>
      <c r="E25" s="117" t="s">
        <v>14</v>
      </c>
      <c r="F25" s="117" t="s">
        <v>14</v>
      </c>
      <c r="G25" s="117" t="s">
        <v>19</v>
      </c>
      <c r="H25" s="117" t="s">
        <v>14</v>
      </c>
      <c r="I25" s="117" t="s">
        <v>19</v>
      </c>
      <c r="J25" s="117" t="s">
        <v>14</v>
      </c>
      <c r="K25" s="117" t="s">
        <v>19</v>
      </c>
      <c r="L25" s="117" t="s">
        <v>14</v>
      </c>
      <c r="M25" s="117" t="s">
        <v>19</v>
      </c>
      <c r="N25" s="117" t="s">
        <v>14</v>
      </c>
      <c r="O25" s="117" t="s">
        <v>19</v>
      </c>
      <c r="P25" s="117" t="s">
        <v>14</v>
      </c>
      <c r="Q25" s="117" t="s">
        <v>19</v>
      </c>
      <c r="R25" s="117" t="s">
        <v>14</v>
      </c>
      <c r="S25" s="117" t="s">
        <v>19</v>
      </c>
      <c r="T25" s="117" t="s">
        <v>14</v>
      </c>
      <c r="U25" s="117" t="s">
        <v>19</v>
      </c>
      <c r="V25" s="117" t="s">
        <v>14</v>
      </c>
      <c r="W25" s="119" t="s">
        <v>164</v>
      </c>
    </row>
    <row r="26" spans="1:23" ht="29.5" thickBot="1" x14ac:dyDescent="0.4">
      <c r="A26" s="8" t="s">
        <v>30</v>
      </c>
      <c r="B26" s="116">
        <v>77</v>
      </c>
      <c r="C26" s="117" t="s">
        <v>14</v>
      </c>
      <c r="D26" s="117" t="s">
        <v>132</v>
      </c>
      <c r="E26" s="117" t="s">
        <v>13</v>
      </c>
      <c r="F26" s="117" t="s">
        <v>13</v>
      </c>
      <c r="G26" s="117" t="s">
        <v>16</v>
      </c>
      <c r="H26" s="117" t="s">
        <v>13</v>
      </c>
      <c r="I26" s="117" t="s">
        <v>16</v>
      </c>
      <c r="J26" s="117" t="s">
        <v>13</v>
      </c>
      <c r="K26" s="117" t="s">
        <v>17</v>
      </c>
      <c r="L26" s="117" t="s">
        <v>14</v>
      </c>
      <c r="M26" s="117" t="s">
        <v>19</v>
      </c>
      <c r="N26" s="117" t="s">
        <v>14</v>
      </c>
      <c r="O26" s="117" t="s">
        <v>19</v>
      </c>
      <c r="P26" s="117" t="s">
        <v>13</v>
      </c>
      <c r="Q26" s="117" t="s">
        <v>15</v>
      </c>
      <c r="R26" s="117" t="s">
        <v>13</v>
      </c>
      <c r="S26" s="117" t="s">
        <v>15</v>
      </c>
      <c r="T26" s="117" t="s">
        <v>14</v>
      </c>
      <c r="U26" s="117" t="s">
        <v>19</v>
      </c>
      <c r="V26" s="117" t="s">
        <v>14</v>
      </c>
      <c r="W26" s="119" t="s">
        <v>165</v>
      </c>
    </row>
    <row r="27" spans="1:23" ht="29.5" thickBot="1" x14ac:dyDescent="0.4">
      <c r="A27" s="2" t="s">
        <v>107</v>
      </c>
      <c r="B27" s="116">
        <v>86</v>
      </c>
      <c r="C27" s="117" t="s">
        <v>14</v>
      </c>
      <c r="D27" s="117" t="s">
        <v>132</v>
      </c>
      <c r="E27" s="117" t="s">
        <v>13</v>
      </c>
      <c r="F27" s="117" t="s">
        <v>13</v>
      </c>
      <c r="G27" s="117" t="s">
        <v>16</v>
      </c>
      <c r="H27" s="117" t="s">
        <v>13</v>
      </c>
      <c r="I27" s="117" t="s">
        <v>153</v>
      </c>
      <c r="J27" s="117" t="s">
        <v>13</v>
      </c>
      <c r="K27" s="117" t="s">
        <v>152</v>
      </c>
      <c r="L27" s="117" t="s">
        <v>14</v>
      </c>
      <c r="M27" s="117" t="s">
        <v>19</v>
      </c>
      <c r="N27" s="117" t="s">
        <v>14</v>
      </c>
      <c r="O27" s="117" t="s">
        <v>19</v>
      </c>
      <c r="P27" s="117" t="s">
        <v>13</v>
      </c>
      <c r="Q27" s="117" t="s">
        <v>15</v>
      </c>
      <c r="R27" s="117" t="s">
        <v>13</v>
      </c>
      <c r="S27" s="117" t="s">
        <v>17</v>
      </c>
      <c r="T27" s="117" t="s">
        <v>14</v>
      </c>
      <c r="U27" s="117" t="s">
        <v>19</v>
      </c>
      <c r="V27" s="117" t="s">
        <v>14</v>
      </c>
      <c r="W27" s="119" t="s">
        <v>272</v>
      </c>
    </row>
    <row r="28" spans="1:23" ht="44" thickBot="1" x14ac:dyDescent="0.4">
      <c r="A28" s="2" t="s">
        <v>50</v>
      </c>
      <c r="B28" s="116">
        <v>109</v>
      </c>
      <c r="C28" s="117" t="s">
        <v>14</v>
      </c>
      <c r="D28" s="117" t="s">
        <v>132</v>
      </c>
      <c r="E28" s="117" t="s">
        <v>13</v>
      </c>
      <c r="F28" s="117" t="s">
        <v>13</v>
      </c>
      <c r="G28" s="117" t="s">
        <v>16</v>
      </c>
      <c r="H28" s="117" t="s">
        <v>13</v>
      </c>
      <c r="I28" s="117" t="s">
        <v>16</v>
      </c>
      <c r="J28" s="117" t="s">
        <v>13</v>
      </c>
      <c r="K28" s="117" t="s">
        <v>152</v>
      </c>
      <c r="L28" s="117" t="s">
        <v>14</v>
      </c>
      <c r="M28" s="117" t="s">
        <v>19</v>
      </c>
      <c r="N28" s="117" t="s">
        <v>14</v>
      </c>
      <c r="O28" s="117" t="s">
        <v>152</v>
      </c>
      <c r="P28" s="117" t="s">
        <v>13</v>
      </c>
      <c r="Q28" s="117" t="s">
        <v>15</v>
      </c>
      <c r="R28" s="117" t="s">
        <v>13</v>
      </c>
      <c r="S28" s="117" t="s">
        <v>17</v>
      </c>
      <c r="T28" s="117" t="s">
        <v>14</v>
      </c>
      <c r="U28" s="117" t="s">
        <v>19</v>
      </c>
      <c r="V28" s="117" t="s">
        <v>14</v>
      </c>
      <c r="W28" s="119" t="s">
        <v>273</v>
      </c>
    </row>
    <row r="29" spans="1:23" ht="15" thickBot="1" x14ac:dyDescent="0.4">
      <c r="A29" s="2" t="s">
        <v>114</v>
      </c>
      <c r="B29" s="116">
        <v>38</v>
      </c>
      <c r="C29" s="117" t="s">
        <v>14</v>
      </c>
      <c r="D29" s="117" t="s">
        <v>132</v>
      </c>
      <c r="E29" s="117" t="s">
        <v>13</v>
      </c>
      <c r="F29" s="117" t="s">
        <v>13</v>
      </c>
      <c r="G29" s="117" t="s">
        <v>16</v>
      </c>
      <c r="H29" s="117" t="s">
        <v>13</v>
      </c>
      <c r="I29" s="117" t="s">
        <v>16</v>
      </c>
      <c r="J29" s="117" t="s">
        <v>13</v>
      </c>
      <c r="K29" s="117" t="s">
        <v>16</v>
      </c>
      <c r="L29" s="117" t="s">
        <v>14</v>
      </c>
      <c r="M29" s="117" t="s">
        <v>19</v>
      </c>
      <c r="N29" s="117" t="s">
        <v>14</v>
      </c>
      <c r="O29" s="117" t="s">
        <v>19</v>
      </c>
      <c r="P29" s="117" t="s">
        <v>13</v>
      </c>
      <c r="Q29" s="117" t="s">
        <v>15</v>
      </c>
      <c r="R29" s="117" t="s">
        <v>13</v>
      </c>
      <c r="S29" s="117" t="s">
        <v>17</v>
      </c>
      <c r="T29" s="117" t="s">
        <v>14</v>
      </c>
      <c r="U29" s="117" t="s">
        <v>19</v>
      </c>
      <c r="V29" s="117" t="s">
        <v>14</v>
      </c>
      <c r="W29" s="119" t="s">
        <v>274</v>
      </c>
    </row>
    <row r="30" spans="1:23" ht="15" thickBot="1" x14ac:dyDescent="0.4">
      <c r="A30" s="2" t="s">
        <v>108</v>
      </c>
      <c r="B30" s="116">
        <v>96</v>
      </c>
      <c r="C30" s="117" t="s">
        <v>14</v>
      </c>
      <c r="D30" s="117" t="s">
        <v>132</v>
      </c>
      <c r="E30" s="117" t="s">
        <v>13</v>
      </c>
      <c r="F30" s="117" t="s">
        <v>13</v>
      </c>
      <c r="G30" s="117" t="s">
        <v>16</v>
      </c>
      <c r="H30" s="117" t="s">
        <v>13</v>
      </c>
      <c r="I30" s="117" t="s">
        <v>16</v>
      </c>
      <c r="J30" s="117" t="s">
        <v>13</v>
      </c>
      <c r="K30" s="117" t="s">
        <v>152</v>
      </c>
      <c r="L30" s="117" t="s">
        <v>13</v>
      </c>
      <c r="M30" s="117" t="s">
        <v>15</v>
      </c>
      <c r="N30" s="117" t="s">
        <v>14</v>
      </c>
      <c r="O30" s="117" t="s">
        <v>19</v>
      </c>
      <c r="P30" s="117" t="s">
        <v>13</v>
      </c>
      <c r="Q30" s="117" t="s">
        <v>15</v>
      </c>
      <c r="R30" s="117" t="s">
        <v>13</v>
      </c>
      <c r="S30" s="117" t="s">
        <v>153</v>
      </c>
      <c r="T30" s="117" t="s">
        <v>13</v>
      </c>
      <c r="U30" s="117" t="s">
        <v>15</v>
      </c>
      <c r="V30" s="117" t="s">
        <v>14</v>
      </c>
      <c r="W30" s="119" t="s">
        <v>276</v>
      </c>
    </row>
    <row r="31" spans="1:23" ht="15" thickBot="1" x14ac:dyDescent="0.4">
      <c r="A31" s="2" t="s">
        <v>37</v>
      </c>
      <c r="B31" s="116">
        <v>119</v>
      </c>
      <c r="C31" s="117" t="s">
        <v>14</v>
      </c>
      <c r="D31" s="117" t="s">
        <v>132</v>
      </c>
      <c r="E31" s="117" t="s">
        <v>13</v>
      </c>
      <c r="F31" s="117" t="s">
        <v>13</v>
      </c>
      <c r="G31" s="117" t="s">
        <v>16</v>
      </c>
      <c r="H31" s="117" t="s">
        <v>13</v>
      </c>
      <c r="I31" s="117" t="s">
        <v>152</v>
      </c>
      <c r="J31" s="117" t="s">
        <v>13</v>
      </c>
      <c r="K31" s="117" t="s">
        <v>152</v>
      </c>
      <c r="L31" s="117" t="s">
        <v>13</v>
      </c>
      <c r="M31" s="117" t="s">
        <v>15</v>
      </c>
      <c r="N31" s="117" t="s">
        <v>14</v>
      </c>
      <c r="O31" s="117" t="s">
        <v>19</v>
      </c>
      <c r="P31" s="117" t="s">
        <v>13</v>
      </c>
      <c r="Q31" s="117" t="s">
        <v>15</v>
      </c>
      <c r="R31" s="117" t="s">
        <v>13</v>
      </c>
      <c r="S31" s="117" t="s">
        <v>17</v>
      </c>
      <c r="T31" s="117" t="s">
        <v>13</v>
      </c>
      <c r="U31" s="117" t="s">
        <v>15</v>
      </c>
      <c r="V31" s="117" t="s">
        <v>14</v>
      </c>
      <c r="W31" s="119" t="s">
        <v>157</v>
      </c>
    </row>
    <row r="32" spans="1:23" ht="15" thickBot="1" x14ac:dyDescent="0.4">
      <c r="A32" s="2" t="s">
        <v>81</v>
      </c>
      <c r="B32" s="116">
        <v>56</v>
      </c>
      <c r="C32" s="117" t="s">
        <v>14</v>
      </c>
      <c r="D32" s="117" t="s">
        <v>132</v>
      </c>
      <c r="E32" s="117" t="s">
        <v>13</v>
      </c>
      <c r="F32" s="117" t="s">
        <v>13</v>
      </c>
      <c r="G32" s="117" t="s">
        <v>16</v>
      </c>
      <c r="H32" s="117" t="s">
        <v>13</v>
      </c>
      <c r="I32" s="117" t="s">
        <v>16</v>
      </c>
      <c r="J32" s="117" t="s">
        <v>13</v>
      </c>
      <c r="K32" s="117" t="s">
        <v>152</v>
      </c>
      <c r="L32" s="117" t="s">
        <v>13</v>
      </c>
      <c r="M32" s="117" t="s">
        <v>15</v>
      </c>
      <c r="N32" s="117" t="s">
        <v>14</v>
      </c>
      <c r="O32" s="117" t="s">
        <v>19</v>
      </c>
      <c r="P32" s="117" t="s">
        <v>13</v>
      </c>
      <c r="Q32" s="117" t="s">
        <v>15</v>
      </c>
      <c r="R32" s="117" t="s">
        <v>13</v>
      </c>
      <c r="S32" s="117" t="s">
        <v>153</v>
      </c>
      <c r="T32" s="117" t="s">
        <v>13</v>
      </c>
      <c r="U32" s="117" t="s">
        <v>15</v>
      </c>
      <c r="V32" s="117" t="s">
        <v>14</v>
      </c>
      <c r="W32" s="123" t="s">
        <v>253</v>
      </c>
    </row>
    <row r="33" spans="1:23" ht="29.5" thickBot="1" x14ac:dyDescent="0.4">
      <c r="A33" s="2" t="s">
        <v>47</v>
      </c>
      <c r="B33" s="116">
        <v>93</v>
      </c>
      <c r="C33" s="117" t="s">
        <v>14</v>
      </c>
      <c r="D33" s="117" t="s">
        <v>132</v>
      </c>
      <c r="E33" s="117" t="s">
        <v>13</v>
      </c>
      <c r="F33" s="117" t="s">
        <v>13</v>
      </c>
      <c r="G33" s="117" t="s">
        <v>16</v>
      </c>
      <c r="H33" s="117" t="s">
        <v>13</v>
      </c>
      <c r="I33" s="117" t="s">
        <v>152</v>
      </c>
      <c r="J33" s="117" t="s">
        <v>13</v>
      </c>
      <c r="K33" s="117" t="s">
        <v>152</v>
      </c>
      <c r="L33" s="117" t="s">
        <v>13</v>
      </c>
      <c r="M33" s="117" t="s">
        <v>15</v>
      </c>
      <c r="N33" s="117" t="s">
        <v>14</v>
      </c>
      <c r="O33" s="117" t="s">
        <v>19</v>
      </c>
      <c r="P33" s="117" t="s">
        <v>13</v>
      </c>
      <c r="Q33" s="117" t="s">
        <v>15</v>
      </c>
      <c r="R33" s="117" t="s">
        <v>13</v>
      </c>
      <c r="S33" s="117" t="s">
        <v>153</v>
      </c>
      <c r="T33" s="117" t="s">
        <v>13</v>
      </c>
      <c r="U33" s="117" t="s">
        <v>15</v>
      </c>
      <c r="V33" s="117" t="s">
        <v>14</v>
      </c>
      <c r="W33" s="119" t="s">
        <v>279</v>
      </c>
    </row>
    <row r="34" spans="1:23" ht="15" thickBot="1" x14ac:dyDescent="0.4">
      <c r="A34" s="2" t="s">
        <v>57</v>
      </c>
      <c r="B34" s="116">
        <v>7</v>
      </c>
      <c r="C34" s="117" t="s">
        <v>135</v>
      </c>
      <c r="D34" s="117" t="s">
        <v>132</v>
      </c>
      <c r="E34" s="117" t="s">
        <v>14</v>
      </c>
      <c r="F34" s="117" t="s">
        <v>14</v>
      </c>
      <c r="G34" s="117" t="s">
        <v>19</v>
      </c>
      <c r="H34" s="117" t="s">
        <v>14</v>
      </c>
      <c r="I34" s="117" t="s">
        <v>19</v>
      </c>
      <c r="J34" s="117" t="s">
        <v>14</v>
      </c>
      <c r="K34" s="117" t="s">
        <v>19</v>
      </c>
      <c r="L34" s="117" t="s">
        <v>14</v>
      </c>
      <c r="M34" s="117" t="s">
        <v>19</v>
      </c>
      <c r="N34" s="117" t="s">
        <v>14</v>
      </c>
      <c r="O34" s="117" t="s">
        <v>19</v>
      </c>
      <c r="P34" s="117" t="s">
        <v>14</v>
      </c>
      <c r="Q34" s="117" t="s">
        <v>19</v>
      </c>
      <c r="R34" s="117" t="s">
        <v>14</v>
      </c>
      <c r="S34" s="117" t="s">
        <v>19</v>
      </c>
      <c r="T34" s="117" t="s">
        <v>14</v>
      </c>
      <c r="U34" s="117" t="s">
        <v>19</v>
      </c>
      <c r="V34" s="117" t="s">
        <v>14</v>
      </c>
      <c r="W34" s="123" t="s">
        <v>170</v>
      </c>
    </row>
    <row r="35" spans="1:23" ht="15" thickBot="1" x14ac:dyDescent="0.4">
      <c r="A35" s="2" t="s">
        <v>52</v>
      </c>
      <c r="B35" s="116">
        <v>58</v>
      </c>
      <c r="C35" s="117" t="s">
        <v>14</v>
      </c>
      <c r="D35" s="117" t="s">
        <v>132</v>
      </c>
      <c r="E35" s="117" t="s">
        <v>13</v>
      </c>
      <c r="F35" s="117" t="s">
        <v>13</v>
      </c>
      <c r="G35" s="117" t="s">
        <v>16</v>
      </c>
      <c r="H35" s="117" t="s">
        <v>13</v>
      </c>
      <c r="I35" s="117" t="s">
        <v>152</v>
      </c>
      <c r="J35" s="117" t="s">
        <v>13</v>
      </c>
      <c r="K35" s="117" t="s">
        <v>152</v>
      </c>
      <c r="L35" s="117" t="s">
        <v>14</v>
      </c>
      <c r="M35" s="117" t="s">
        <v>19</v>
      </c>
      <c r="N35" s="117" t="s">
        <v>14</v>
      </c>
      <c r="O35" s="117" t="s">
        <v>19</v>
      </c>
      <c r="P35" s="117" t="s">
        <v>13</v>
      </c>
      <c r="Q35" s="117" t="s">
        <v>15</v>
      </c>
      <c r="R35" s="117" t="s">
        <v>13</v>
      </c>
      <c r="S35" s="117" t="s">
        <v>17</v>
      </c>
      <c r="T35" s="117" t="s">
        <v>14</v>
      </c>
      <c r="U35" s="117" t="s">
        <v>19</v>
      </c>
      <c r="V35" s="117" t="s">
        <v>14</v>
      </c>
      <c r="W35" s="123" t="s">
        <v>157</v>
      </c>
    </row>
    <row r="36" spans="1:23" ht="15" thickBot="1" x14ac:dyDescent="0.4">
      <c r="A36" s="2" t="s">
        <v>103</v>
      </c>
      <c r="B36" s="116">
        <v>18</v>
      </c>
      <c r="C36" s="117" t="s">
        <v>135</v>
      </c>
      <c r="D36" s="117" t="s">
        <v>132</v>
      </c>
      <c r="E36" s="117" t="s">
        <v>14</v>
      </c>
      <c r="F36" s="117" t="s">
        <v>14</v>
      </c>
      <c r="G36" s="117" t="s">
        <v>19</v>
      </c>
      <c r="H36" s="117" t="s">
        <v>14</v>
      </c>
      <c r="I36" s="117" t="s">
        <v>19</v>
      </c>
      <c r="J36" s="117" t="s">
        <v>14</v>
      </c>
      <c r="K36" s="117" t="s">
        <v>19</v>
      </c>
      <c r="L36" s="117" t="s">
        <v>14</v>
      </c>
      <c r="M36" s="117" t="s">
        <v>19</v>
      </c>
      <c r="N36" s="117" t="s">
        <v>14</v>
      </c>
      <c r="O36" s="117" t="s">
        <v>19</v>
      </c>
      <c r="P36" s="117" t="s">
        <v>14</v>
      </c>
      <c r="Q36" s="117" t="s">
        <v>19</v>
      </c>
      <c r="R36" s="117" t="s">
        <v>13</v>
      </c>
      <c r="S36" s="117" t="s">
        <v>17</v>
      </c>
      <c r="T36" s="117" t="s">
        <v>14</v>
      </c>
      <c r="U36" s="117" t="s">
        <v>19</v>
      </c>
      <c r="V36" s="117" t="s">
        <v>14</v>
      </c>
      <c r="W36" s="123" t="s">
        <v>157</v>
      </c>
    </row>
    <row r="37" spans="1:23" ht="15" thickBot="1" x14ac:dyDescent="0.4">
      <c r="A37" s="2" t="s">
        <v>56</v>
      </c>
      <c r="B37" s="116">
        <v>101</v>
      </c>
      <c r="C37" s="117" t="s">
        <v>135</v>
      </c>
      <c r="D37" s="117" t="s">
        <v>132</v>
      </c>
      <c r="E37" s="117" t="s">
        <v>14</v>
      </c>
      <c r="F37" s="117" t="s">
        <v>14</v>
      </c>
      <c r="G37" s="117" t="s">
        <v>16</v>
      </c>
      <c r="H37" s="117" t="s">
        <v>13</v>
      </c>
      <c r="I37" s="117" t="s">
        <v>152</v>
      </c>
      <c r="J37" s="117" t="s">
        <v>13</v>
      </c>
      <c r="K37" s="117" t="s">
        <v>152</v>
      </c>
      <c r="L37" s="117" t="s">
        <v>13</v>
      </c>
      <c r="M37" s="117" t="s">
        <v>15</v>
      </c>
      <c r="N37" s="117" t="s">
        <v>14</v>
      </c>
      <c r="O37" s="117" t="s">
        <v>19</v>
      </c>
      <c r="P37" s="117" t="s">
        <v>13</v>
      </c>
      <c r="Q37" s="117" t="s">
        <v>15</v>
      </c>
      <c r="R37" s="117" t="s">
        <v>13</v>
      </c>
      <c r="S37" s="117" t="s">
        <v>17</v>
      </c>
      <c r="T37" s="117" t="s">
        <v>13</v>
      </c>
      <c r="U37" s="117" t="s">
        <v>15</v>
      </c>
      <c r="V37" s="117" t="s">
        <v>14</v>
      </c>
      <c r="W37" s="119" t="s">
        <v>157</v>
      </c>
    </row>
    <row r="38" spans="1:23" ht="15" thickBot="1" x14ac:dyDescent="0.4">
      <c r="A38" s="2" t="s">
        <v>174</v>
      </c>
      <c r="B38" s="116">
        <v>32</v>
      </c>
      <c r="C38" s="117" t="s">
        <v>14</v>
      </c>
      <c r="D38" s="117" t="s">
        <v>132</v>
      </c>
      <c r="E38" s="117" t="s">
        <v>13</v>
      </c>
      <c r="F38" s="117" t="s">
        <v>13</v>
      </c>
      <c r="G38" s="117" t="s">
        <v>16</v>
      </c>
      <c r="H38" s="117" t="s">
        <v>13</v>
      </c>
      <c r="I38" s="117" t="s">
        <v>17</v>
      </c>
      <c r="J38" s="117" t="s">
        <v>14</v>
      </c>
      <c r="K38" s="117" t="s">
        <v>19</v>
      </c>
      <c r="L38" s="117" t="s">
        <v>14</v>
      </c>
      <c r="M38" s="117" t="s">
        <v>19</v>
      </c>
      <c r="N38" s="117" t="s">
        <v>14</v>
      </c>
      <c r="O38" s="117" t="s">
        <v>19</v>
      </c>
      <c r="P38" s="117" t="s">
        <v>13</v>
      </c>
      <c r="Q38" s="117" t="s">
        <v>15</v>
      </c>
      <c r="R38" s="117" t="s">
        <v>13</v>
      </c>
      <c r="S38" s="117" t="s">
        <v>153</v>
      </c>
      <c r="T38" s="117" t="s">
        <v>13</v>
      </c>
      <c r="U38" s="117" t="s">
        <v>15</v>
      </c>
      <c r="V38" s="117" t="s">
        <v>14</v>
      </c>
      <c r="W38" s="123" t="s">
        <v>157</v>
      </c>
    </row>
    <row r="39" spans="1:23" ht="15" thickBot="1" x14ac:dyDescent="0.4">
      <c r="A39" s="2" t="s">
        <v>74</v>
      </c>
      <c r="B39" s="116">
        <v>54</v>
      </c>
      <c r="C39" s="117" t="s">
        <v>14</v>
      </c>
      <c r="D39" s="117" t="s">
        <v>132</v>
      </c>
      <c r="E39" s="117" t="s">
        <v>13</v>
      </c>
      <c r="F39" s="117" t="s">
        <v>13</v>
      </c>
      <c r="G39" s="117" t="s">
        <v>16</v>
      </c>
      <c r="H39" s="117" t="s">
        <v>13</v>
      </c>
      <c r="I39" s="117" t="s">
        <v>152</v>
      </c>
      <c r="J39" s="117" t="s">
        <v>13</v>
      </c>
      <c r="K39" s="117" t="s">
        <v>152</v>
      </c>
      <c r="L39" s="117" t="s">
        <v>14</v>
      </c>
      <c r="M39" s="117" t="s">
        <v>19</v>
      </c>
      <c r="N39" s="117" t="s">
        <v>14</v>
      </c>
      <c r="O39" s="117" t="s">
        <v>19</v>
      </c>
      <c r="P39" s="117" t="s">
        <v>13</v>
      </c>
      <c r="Q39" s="117" t="s">
        <v>15</v>
      </c>
      <c r="R39" s="117" t="s">
        <v>13</v>
      </c>
      <c r="S39" s="117" t="s">
        <v>17</v>
      </c>
      <c r="T39" s="117" t="s">
        <v>14</v>
      </c>
      <c r="U39" s="117" t="s">
        <v>19</v>
      </c>
      <c r="V39" s="117" t="s">
        <v>14</v>
      </c>
      <c r="W39" s="123" t="s">
        <v>157</v>
      </c>
    </row>
    <row r="40" spans="1:23" ht="29.5" thickBot="1" x14ac:dyDescent="0.4">
      <c r="A40" s="2" t="s">
        <v>54</v>
      </c>
      <c r="B40" s="116">
        <v>119</v>
      </c>
      <c r="C40" s="117" t="s">
        <v>14</v>
      </c>
      <c r="D40" s="117" t="s">
        <v>132</v>
      </c>
      <c r="E40" s="117" t="s">
        <v>13</v>
      </c>
      <c r="F40" s="117" t="s">
        <v>13</v>
      </c>
      <c r="G40" s="117" t="s">
        <v>16</v>
      </c>
      <c r="H40" s="117" t="s">
        <v>13</v>
      </c>
      <c r="I40" s="117" t="s">
        <v>152</v>
      </c>
      <c r="J40" s="117" t="s">
        <v>13</v>
      </c>
      <c r="K40" s="117" t="s">
        <v>152</v>
      </c>
      <c r="L40" s="117" t="s">
        <v>14</v>
      </c>
      <c r="M40" s="117" t="s">
        <v>19</v>
      </c>
      <c r="N40" s="117" t="s">
        <v>14</v>
      </c>
      <c r="O40" s="117" t="s">
        <v>19</v>
      </c>
      <c r="P40" s="117" t="s">
        <v>13</v>
      </c>
      <c r="Q40" s="117" t="s">
        <v>15</v>
      </c>
      <c r="R40" s="117" t="s">
        <v>13</v>
      </c>
      <c r="S40" s="117" t="s">
        <v>15</v>
      </c>
      <c r="T40" s="117" t="s">
        <v>154</v>
      </c>
      <c r="U40" s="117" t="s">
        <v>19</v>
      </c>
      <c r="V40" s="117" t="s">
        <v>14</v>
      </c>
      <c r="W40" s="119" t="s">
        <v>282</v>
      </c>
    </row>
    <row r="41" spans="1:23" ht="15" thickBot="1" x14ac:dyDescent="0.4">
      <c r="A41" s="2" t="s">
        <v>96</v>
      </c>
      <c r="B41" s="116">
        <v>100</v>
      </c>
      <c r="C41" s="117" t="s">
        <v>14</v>
      </c>
      <c r="D41" s="117" t="s">
        <v>132</v>
      </c>
      <c r="E41" s="117" t="s">
        <v>13</v>
      </c>
      <c r="F41" s="117" t="s">
        <v>13</v>
      </c>
      <c r="G41" s="117" t="s">
        <v>16</v>
      </c>
      <c r="H41" s="117" t="s">
        <v>13</v>
      </c>
      <c r="I41" s="117" t="s">
        <v>16</v>
      </c>
      <c r="J41" s="117" t="s">
        <v>13</v>
      </c>
      <c r="K41" s="117" t="s">
        <v>153</v>
      </c>
      <c r="L41" s="117" t="s">
        <v>13</v>
      </c>
      <c r="M41" s="117" t="s">
        <v>15</v>
      </c>
      <c r="N41" s="117" t="s">
        <v>14</v>
      </c>
      <c r="O41" s="117" t="s">
        <v>19</v>
      </c>
      <c r="P41" s="117" t="s">
        <v>13</v>
      </c>
      <c r="Q41" s="117" t="s">
        <v>15</v>
      </c>
      <c r="R41" s="117" t="s">
        <v>13</v>
      </c>
      <c r="S41" s="117" t="s">
        <v>153</v>
      </c>
      <c r="T41" s="117" t="s">
        <v>13</v>
      </c>
      <c r="U41" s="117" t="s">
        <v>15</v>
      </c>
      <c r="V41" s="117" t="s">
        <v>14</v>
      </c>
      <c r="W41" s="119" t="s">
        <v>157</v>
      </c>
    </row>
    <row r="42" spans="1:23" ht="73" thickBot="1" x14ac:dyDescent="0.4">
      <c r="A42" s="2" t="s">
        <v>62</v>
      </c>
      <c r="B42" s="116">
        <v>74</v>
      </c>
      <c r="C42" s="117" t="s">
        <v>14</v>
      </c>
      <c r="D42" s="117" t="s">
        <v>132</v>
      </c>
      <c r="E42" s="117" t="s">
        <v>13</v>
      </c>
      <c r="F42" s="117" t="s">
        <v>13</v>
      </c>
      <c r="G42" s="117" t="s">
        <v>16</v>
      </c>
      <c r="H42" s="117" t="s">
        <v>13</v>
      </c>
      <c r="I42" s="117" t="s">
        <v>17</v>
      </c>
      <c r="J42" s="117" t="s">
        <v>13</v>
      </c>
      <c r="K42" s="117" t="s">
        <v>152</v>
      </c>
      <c r="L42" s="117" t="s">
        <v>14</v>
      </c>
      <c r="M42" s="117" t="s">
        <v>19</v>
      </c>
      <c r="N42" s="117" t="s">
        <v>14</v>
      </c>
      <c r="O42" s="117" t="s">
        <v>17</v>
      </c>
      <c r="P42" s="117" t="s">
        <v>13</v>
      </c>
      <c r="Q42" s="117" t="s">
        <v>15</v>
      </c>
      <c r="R42" s="117" t="s">
        <v>13</v>
      </c>
      <c r="S42" s="117" t="s">
        <v>17</v>
      </c>
      <c r="T42" s="117" t="s">
        <v>14</v>
      </c>
      <c r="U42" s="117" t="s">
        <v>19</v>
      </c>
      <c r="V42" s="117" t="s">
        <v>14</v>
      </c>
      <c r="W42" s="119" t="s">
        <v>182</v>
      </c>
    </row>
    <row r="43" spans="1:23" ht="15" thickBot="1" x14ac:dyDescent="0.4">
      <c r="A43" s="2" t="s">
        <v>92</v>
      </c>
      <c r="B43" s="116">
        <v>190</v>
      </c>
      <c r="C43" s="117" t="s">
        <v>14</v>
      </c>
      <c r="D43" s="117" t="s">
        <v>132</v>
      </c>
      <c r="E43" s="117" t="s">
        <v>13</v>
      </c>
      <c r="F43" s="117" t="s">
        <v>13</v>
      </c>
      <c r="G43" s="117" t="s">
        <v>16</v>
      </c>
      <c r="H43" s="117" t="s">
        <v>13</v>
      </c>
      <c r="I43" s="117" t="s">
        <v>152</v>
      </c>
      <c r="J43" s="117" t="s">
        <v>13</v>
      </c>
      <c r="K43" s="117" t="s">
        <v>152</v>
      </c>
      <c r="L43" s="117" t="s">
        <v>13</v>
      </c>
      <c r="M43" s="117" t="s">
        <v>15</v>
      </c>
      <c r="N43" s="117" t="s">
        <v>14</v>
      </c>
      <c r="O43" s="117" t="s">
        <v>152</v>
      </c>
      <c r="P43" s="117" t="s">
        <v>13</v>
      </c>
      <c r="Q43" s="117" t="s">
        <v>15</v>
      </c>
      <c r="R43" s="117" t="s">
        <v>13</v>
      </c>
      <c r="S43" s="117" t="s">
        <v>153</v>
      </c>
      <c r="T43" s="117" t="s">
        <v>13</v>
      </c>
      <c r="U43" s="117" t="s">
        <v>15</v>
      </c>
      <c r="V43" s="117" t="s">
        <v>14</v>
      </c>
      <c r="W43" s="119" t="s">
        <v>283</v>
      </c>
    </row>
    <row r="44" spans="1:23" ht="15" thickBot="1" x14ac:dyDescent="0.4">
      <c r="A44" s="2" t="s">
        <v>184</v>
      </c>
      <c r="B44" s="116">
        <v>119</v>
      </c>
      <c r="C44" s="117" t="s">
        <v>14</v>
      </c>
      <c r="D44" s="117" t="s">
        <v>132</v>
      </c>
      <c r="E44" s="117" t="s">
        <v>13</v>
      </c>
      <c r="F44" s="117" t="s">
        <v>13</v>
      </c>
      <c r="G44" s="117" t="s">
        <v>16</v>
      </c>
      <c r="H44" s="117" t="s">
        <v>13</v>
      </c>
      <c r="I44" s="117" t="s">
        <v>152</v>
      </c>
      <c r="J44" s="117" t="s">
        <v>13</v>
      </c>
      <c r="K44" s="117" t="s">
        <v>152</v>
      </c>
      <c r="L44" s="117" t="s">
        <v>13</v>
      </c>
      <c r="M44" s="117" t="s">
        <v>15</v>
      </c>
      <c r="N44" s="117" t="s">
        <v>14</v>
      </c>
      <c r="O44" s="117" t="s">
        <v>19</v>
      </c>
      <c r="P44" s="117" t="s">
        <v>13</v>
      </c>
      <c r="Q44" s="117" t="s">
        <v>15</v>
      </c>
      <c r="R44" s="117" t="s">
        <v>13</v>
      </c>
      <c r="S44" s="117" t="s">
        <v>153</v>
      </c>
      <c r="T44" s="117" t="s">
        <v>13</v>
      </c>
      <c r="U44" s="117" t="s">
        <v>15</v>
      </c>
      <c r="V44" s="117" t="s">
        <v>14</v>
      </c>
      <c r="W44" s="119" t="s">
        <v>157</v>
      </c>
    </row>
    <row r="45" spans="1:23" ht="15" thickBot="1" x14ac:dyDescent="0.4">
      <c r="A45" s="2" t="s">
        <v>93</v>
      </c>
      <c r="B45" s="116">
        <v>23</v>
      </c>
      <c r="C45" s="117" t="s">
        <v>14</v>
      </c>
      <c r="D45" s="117" t="s">
        <v>132</v>
      </c>
      <c r="E45" s="117" t="s">
        <v>13</v>
      </c>
      <c r="F45" s="117" t="s">
        <v>13</v>
      </c>
      <c r="G45" s="117" t="s">
        <v>16</v>
      </c>
      <c r="H45" s="117" t="s">
        <v>14</v>
      </c>
      <c r="I45" s="117" t="s">
        <v>19</v>
      </c>
      <c r="J45" s="117" t="s">
        <v>14</v>
      </c>
      <c r="K45" s="117" t="s">
        <v>19</v>
      </c>
      <c r="L45" s="117" t="s">
        <v>14</v>
      </c>
      <c r="M45" s="117" t="s">
        <v>19</v>
      </c>
      <c r="N45" s="117" t="s">
        <v>14</v>
      </c>
      <c r="O45" s="117" t="s">
        <v>19</v>
      </c>
      <c r="P45" s="117" t="s">
        <v>14</v>
      </c>
      <c r="Q45" s="117" t="s">
        <v>19</v>
      </c>
      <c r="R45" s="117" t="s">
        <v>13</v>
      </c>
      <c r="S45" s="117" t="s">
        <v>17</v>
      </c>
      <c r="T45" s="117" t="s">
        <v>14</v>
      </c>
      <c r="U45" s="117" t="s">
        <v>19</v>
      </c>
      <c r="V45" s="117" t="s">
        <v>14</v>
      </c>
      <c r="W45" s="123" t="s">
        <v>185</v>
      </c>
    </row>
    <row r="46" spans="1:23" ht="15" thickBot="1" x14ac:dyDescent="0.4">
      <c r="A46" s="2" t="s">
        <v>64</v>
      </c>
      <c r="B46" s="116">
        <v>29</v>
      </c>
      <c r="C46" s="117" t="s">
        <v>14</v>
      </c>
      <c r="D46" s="117" t="s">
        <v>132</v>
      </c>
      <c r="E46" s="117" t="s">
        <v>13</v>
      </c>
      <c r="F46" s="117" t="s">
        <v>13</v>
      </c>
      <c r="G46" s="117" t="s">
        <v>16</v>
      </c>
      <c r="H46" s="117" t="s">
        <v>13</v>
      </c>
      <c r="I46" s="117" t="s">
        <v>152</v>
      </c>
      <c r="J46" s="117" t="s">
        <v>13</v>
      </c>
      <c r="K46" s="117" t="s">
        <v>152</v>
      </c>
      <c r="L46" s="117" t="s">
        <v>14</v>
      </c>
      <c r="M46" s="117" t="s">
        <v>19</v>
      </c>
      <c r="N46" s="117" t="s">
        <v>14</v>
      </c>
      <c r="O46" s="117" t="s">
        <v>19</v>
      </c>
      <c r="P46" s="117" t="s">
        <v>14</v>
      </c>
      <c r="Q46" s="117" t="s">
        <v>19</v>
      </c>
      <c r="R46" s="117" t="s">
        <v>14</v>
      </c>
      <c r="S46" s="117" t="s">
        <v>19</v>
      </c>
      <c r="T46" s="117" t="s">
        <v>14</v>
      </c>
      <c r="U46" s="117" t="s">
        <v>19</v>
      </c>
      <c r="V46" s="117" t="s">
        <v>14</v>
      </c>
      <c r="W46" s="123" t="s">
        <v>157</v>
      </c>
    </row>
    <row r="47" spans="1:23" ht="15" thickBot="1" x14ac:dyDescent="0.4">
      <c r="A47" s="2" t="s">
        <v>43</v>
      </c>
      <c r="B47" s="116">
        <v>204</v>
      </c>
      <c r="C47" s="117" t="s">
        <v>14</v>
      </c>
      <c r="D47" s="117" t="s">
        <v>132</v>
      </c>
      <c r="E47" s="117" t="s">
        <v>13</v>
      </c>
      <c r="F47" s="117" t="s">
        <v>13</v>
      </c>
      <c r="G47" s="117" t="s">
        <v>16</v>
      </c>
      <c r="H47" s="117" t="s">
        <v>13</v>
      </c>
      <c r="I47" s="117" t="s">
        <v>152</v>
      </c>
      <c r="J47" s="117" t="s">
        <v>13</v>
      </c>
      <c r="K47" s="117" t="s">
        <v>152</v>
      </c>
      <c r="L47" s="117" t="s">
        <v>13</v>
      </c>
      <c r="M47" s="117" t="s">
        <v>153</v>
      </c>
      <c r="N47" s="117" t="s">
        <v>14</v>
      </c>
      <c r="O47" s="117" t="s">
        <v>19</v>
      </c>
      <c r="P47" s="117" t="s">
        <v>13</v>
      </c>
      <c r="Q47" s="117" t="s">
        <v>17</v>
      </c>
      <c r="R47" s="117" t="s">
        <v>13</v>
      </c>
      <c r="S47" s="117" t="s">
        <v>17</v>
      </c>
      <c r="T47" s="117" t="s">
        <v>14</v>
      </c>
      <c r="U47" s="117" t="s">
        <v>19</v>
      </c>
      <c r="V47" s="117" t="s">
        <v>14</v>
      </c>
      <c r="W47" s="123" t="s">
        <v>188</v>
      </c>
    </row>
    <row r="48" spans="1:23" ht="15" thickBot="1" x14ac:dyDescent="0.4">
      <c r="A48" s="2" t="s">
        <v>79</v>
      </c>
      <c r="B48" s="116">
        <v>344</v>
      </c>
      <c r="C48" s="117" t="s">
        <v>14</v>
      </c>
      <c r="D48" s="117" t="s">
        <v>132</v>
      </c>
      <c r="E48" s="117" t="s">
        <v>13</v>
      </c>
      <c r="F48" s="117" t="s">
        <v>13</v>
      </c>
      <c r="G48" s="117" t="s">
        <v>16</v>
      </c>
      <c r="H48" s="117" t="s">
        <v>13</v>
      </c>
      <c r="I48" s="117" t="s">
        <v>152</v>
      </c>
      <c r="J48" s="117" t="s">
        <v>13</v>
      </c>
      <c r="K48" s="117" t="s">
        <v>16</v>
      </c>
      <c r="L48" s="117" t="s">
        <v>13</v>
      </c>
      <c r="M48" s="117" t="s">
        <v>15</v>
      </c>
      <c r="N48" s="117" t="s">
        <v>14</v>
      </c>
      <c r="O48" s="117" t="s">
        <v>19</v>
      </c>
      <c r="P48" s="117" t="s">
        <v>13</v>
      </c>
      <c r="Q48" s="117" t="s">
        <v>15</v>
      </c>
      <c r="R48" s="117" t="s">
        <v>13</v>
      </c>
      <c r="S48" s="117" t="s">
        <v>17</v>
      </c>
      <c r="T48" s="117" t="s">
        <v>14</v>
      </c>
      <c r="U48" s="117" t="s">
        <v>19</v>
      </c>
      <c r="V48" s="117" t="s">
        <v>14</v>
      </c>
      <c r="W48" s="123" t="s">
        <v>188</v>
      </c>
    </row>
    <row r="49" spans="1:23" ht="15" thickBot="1" x14ac:dyDescent="0.4">
      <c r="A49" s="2" t="s">
        <v>115</v>
      </c>
      <c r="B49" s="116">
        <v>73</v>
      </c>
      <c r="C49" s="117" t="s">
        <v>14</v>
      </c>
      <c r="D49" s="117" t="s">
        <v>132</v>
      </c>
      <c r="E49" s="117" t="s">
        <v>13</v>
      </c>
      <c r="F49" s="117" t="s">
        <v>13</v>
      </c>
      <c r="G49" s="117" t="s">
        <v>16</v>
      </c>
      <c r="H49" s="117" t="s">
        <v>13</v>
      </c>
      <c r="I49" s="117" t="s">
        <v>152</v>
      </c>
      <c r="J49" s="117" t="s">
        <v>13</v>
      </c>
      <c r="K49" s="117" t="s">
        <v>152</v>
      </c>
      <c r="L49" s="117" t="s">
        <v>14</v>
      </c>
      <c r="M49" s="117" t="s">
        <v>19</v>
      </c>
      <c r="N49" s="117" t="s">
        <v>14</v>
      </c>
      <c r="O49" s="117" t="s">
        <v>19</v>
      </c>
      <c r="P49" s="117" t="s">
        <v>13</v>
      </c>
      <c r="Q49" s="117" t="s">
        <v>15</v>
      </c>
      <c r="R49" s="117" t="s">
        <v>13</v>
      </c>
      <c r="S49" s="117" t="s">
        <v>153</v>
      </c>
      <c r="T49" s="117" t="s">
        <v>14</v>
      </c>
      <c r="U49" s="117" t="s">
        <v>19</v>
      </c>
      <c r="V49" s="117" t="s">
        <v>14</v>
      </c>
      <c r="W49" s="123" t="s">
        <v>157</v>
      </c>
    </row>
    <row r="50" spans="1:23" ht="15" thickBot="1" x14ac:dyDescent="0.4">
      <c r="A50" s="2" t="s">
        <v>105</v>
      </c>
      <c r="B50" s="116">
        <v>110</v>
      </c>
      <c r="C50" s="117" t="s">
        <v>14</v>
      </c>
      <c r="D50" s="117" t="s">
        <v>132</v>
      </c>
      <c r="E50" s="117" t="s">
        <v>13</v>
      </c>
      <c r="F50" s="117" t="s">
        <v>13</v>
      </c>
      <c r="G50" s="117" t="s">
        <v>16</v>
      </c>
      <c r="H50" s="117" t="s">
        <v>13</v>
      </c>
      <c r="I50" s="117" t="s">
        <v>152</v>
      </c>
      <c r="J50" s="117" t="s">
        <v>13</v>
      </c>
      <c r="K50" s="117" t="s">
        <v>152</v>
      </c>
      <c r="L50" s="117" t="s">
        <v>14</v>
      </c>
      <c r="M50" s="117" t="s">
        <v>19</v>
      </c>
      <c r="N50" s="117" t="s">
        <v>14</v>
      </c>
      <c r="O50" s="117" t="s">
        <v>19</v>
      </c>
      <c r="P50" s="117" t="s">
        <v>13</v>
      </c>
      <c r="Q50" s="117" t="s">
        <v>15</v>
      </c>
      <c r="R50" s="117" t="s">
        <v>13</v>
      </c>
      <c r="S50" s="117" t="s">
        <v>17</v>
      </c>
      <c r="T50" s="117" t="s">
        <v>14</v>
      </c>
      <c r="U50" s="117" t="s">
        <v>19</v>
      </c>
      <c r="V50" s="117" t="s">
        <v>14</v>
      </c>
      <c r="W50" s="123" t="s">
        <v>157</v>
      </c>
    </row>
    <row r="51" spans="1:23" ht="44" thickBot="1" x14ac:dyDescent="0.4">
      <c r="A51" s="2" t="s">
        <v>98</v>
      </c>
      <c r="B51" s="116">
        <v>49</v>
      </c>
      <c r="C51" s="117" t="s">
        <v>135</v>
      </c>
      <c r="D51" s="117" t="s">
        <v>132</v>
      </c>
      <c r="E51" s="117" t="s">
        <v>13</v>
      </c>
      <c r="F51" s="117" t="s">
        <v>13</v>
      </c>
      <c r="G51" s="117" t="s">
        <v>16</v>
      </c>
      <c r="H51" s="117" t="s">
        <v>14</v>
      </c>
      <c r="I51" s="117" t="s">
        <v>19</v>
      </c>
      <c r="J51" s="117" t="s">
        <v>14</v>
      </c>
      <c r="K51" s="117" t="s">
        <v>19</v>
      </c>
      <c r="L51" s="117" t="s">
        <v>14</v>
      </c>
      <c r="M51" s="117" t="s">
        <v>19</v>
      </c>
      <c r="N51" s="117" t="s">
        <v>14</v>
      </c>
      <c r="O51" s="117" t="s">
        <v>19</v>
      </c>
      <c r="P51" s="117" t="s">
        <v>13</v>
      </c>
      <c r="Q51" s="117" t="s">
        <v>15</v>
      </c>
      <c r="R51" s="117" t="s">
        <v>13</v>
      </c>
      <c r="S51" s="117" t="s">
        <v>153</v>
      </c>
      <c r="T51" s="117" t="s">
        <v>14</v>
      </c>
      <c r="U51" s="117" t="s">
        <v>19</v>
      </c>
      <c r="V51" s="117" t="s">
        <v>14</v>
      </c>
      <c r="W51" s="119" t="s">
        <v>190</v>
      </c>
    </row>
    <row r="52" spans="1:23" ht="15" thickBot="1" x14ac:dyDescent="0.4">
      <c r="A52" s="2" t="s">
        <v>88</v>
      </c>
      <c r="B52" s="116">
        <v>221</v>
      </c>
      <c r="C52" s="117" t="s">
        <v>14</v>
      </c>
      <c r="D52" s="117" t="s">
        <v>132</v>
      </c>
      <c r="E52" s="117" t="s">
        <v>13</v>
      </c>
      <c r="F52" s="117" t="s">
        <v>13</v>
      </c>
      <c r="G52" s="117" t="s">
        <v>16</v>
      </c>
      <c r="H52" s="117" t="s">
        <v>13</v>
      </c>
      <c r="I52" s="117" t="s">
        <v>152</v>
      </c>
      <c r="J52" s="117" t="s">
        <v>13</v>
      </c>
      <c r="K52" s="117" t="s">
        <v>152</v>
      </c>
      <c r="L52" s="117" t="s">
        <v>13</v>
      </c>
      <c r="M52" s="117" t="s">
        <v>15</v>
      </c>
      <c r="N52" s="117" t="s">
        <v>14</v>
      </c>
      <c r="O52" s="117" t="s">
        <v>19</v>
      </c>
      <c r="P52" s="117" t="s">
        <v>13</v>
      </c>
      <c r="Q52" s="117" t="s">
        <v>15</v>
      </c>
      <c r="R52" s="117" t="s">
        <v>13</v>
      </c>
      <c r="S52" s="117" t="s">
        <v>17</v>
      </c>
      <c r="T52" s="117" t="s">
        <v>13</v>
      </c>
      <c r="U52" s="117" t="s">
        <v>15</v>
      </c>
      <c r="V52" s="117" t="s">
        <v>14</v>
      </c>
      <c r="W52" s="123" t="s">
        <v>157</v>
      </c>
    </row>
    <row r="53" spans="1:23" ht="15" thickBot="1" x14ac:dyDescent="0.4">
      <c r="A53" s="2" t="s">
        <v>41</v>
      </c>
      <c r="B53" s="116">
        <v>38</v>
      </c>
      <c r="C53" s="117" t="s">
        <v>14</v>
      </c>
      <c r="D53" s="117" t="s">
        <v>132</v>
      </c>
      <c r="E53" s="117" t="s">
        <v>13</v>
      </c>
      <c r="F53" s="117" t="s">
        <v>13</v>
      </c>
      <c r="G53" s="117" t="s">
        <v>16</v>
      </c>
      <c r="H53" s="117" t="s">
        <v>13</v>
      </c>
      <c r="I53" s="117" t="s">
        <v>152</v>
      </c>
      <c r="J53" s="117" t="s">
        <v>13</v>
      </c>
      <c r="K53" s="117" t="s">
        <v>17</v>
      </c>
      <c r="L53" s="117" t="s">
        <v>14</v>
      </c>
      <c r="M53" s="117" t="s">
        <v>19</v>
      </c>
      <c r="N53" s="117" t="s">
        <v>14</v>
      </c>
      <c r="O53" s="117" t="s">
        <v>19</v>
      </c>
      <c r="P53" s="117" t="s">
        <v>13</v>
      </c>
      <c r="Q53" s="117" t="s">
        <v>15</v>
      </c>
      <c r="R53" s="117" t="s">
        <v>13</v>
      </c>
      <c r="S53" s="117" t="s">
        <v>17</v>
      </c>
      <c r="T53" s="117" t="s">
        <v>14</v>
      </c>
      <c r="U53" s="117" t="s">
        <v>19</v>
      </c>
      <c r="V53" s="117" t="s">
        <v>14</v>
      </c>
      <c r="W53" s="123" t="s">
        <v>157</v>
      </c>
    </row>
    <row r="54" spans="1:23" ht="29.5" thickBot="1" x14ac:dyDescent="0.4">
      <c r="A54" s="2" t="s">
        <v>67</v>
      </c>
      <c r="B54" s="116">
        <v>45</v>
      </c>
      <c r="C54" s="117" t="s">
        <v>135</v>
      </c>
      <c r="D54" s="117" t="s">
        <v>132</v>
      </c>
      <c r="E54" s="117" t="s">
        <v>14</v>
      </c>
      <c r="F54" s="117" t="s">
        <v>14</v>
      </c>
      <c r="G54" s="117" t="s">
        <v>19</v>
      </c>
      <c r="H54" s="117" t="s">
        <v>14</v>
      </c>
      <c r="I54" s="117" t="s">
        <v>19</v>
      </c>
      <c r="J54" s="117" t="s">
        <v>14</v>
      </c>
      <c r="K54" s="117" t="s">
        <v>19</v>
      </c>
      <c r="L54" s="117" t="s">
        <v>14</v>
      </c>
      <c r="M54" s="117" t="s">
        <v>19</v>
      </c>
      <c r="N54" s="117" t="s">
        <v>14</v>
      </c>
      <c r="O54" s="117" t="s">
        <v>19</v>
      </c>
      <c r="P54" s="117" t="s">
        <v>13</v>
      </c>
      <c r="Q54" s="117" t="s">
        <v>15</v>
      </c>
      <c r="R54" s="117" t="s">
        <v>13</v>
      </c>
      <c r="S54" s="117" t="s">
        <v>17</v>
      </c>
      <c r="T54" s="117" t="s">
        <v>14</v>
      </c>
      <c r="U54" s="117" t="s">
        <v>19</v>
      </c>
      <c r="V54" s="117" t="s">
        <v>14</v>
      </c>
      <c r="W54" s="119" t="s">
        <v>195</v>
      </c>
    </row>
    <row r="55" spans="1:23" ht="15" thickBot="1" x14ac:dyDescent="0.4">
      <c r="A55" s="2" t="s">
        <v>61</v>
      </c>
      <c r="B55" s="116">
        <v>1</v>
      </c>
      <c r="C55" s="117" t="s">
        <v>135</v>
      </c>
      <c r="D55" s="117" t="s">
        <v>132</v>
      </c>
      <c r="E55" s="117" t="s">
        <v>14</v>
      </c>
      <c r="F55" s="117" t="s">
        <v>14</v>
      </c>
      <c r="G55" s="117" t="s">
        <v>19</v>
      </c>
      <c r="H55" s="117" t="s">
        <v>14</v>
      </c>
      <c r="I55" s="117" t="s">
        <v>19</v>
      </c>
      <c r="J55" s="117" t="s">
        <v>14</v>
      </c>
      <c r="K55" s="117" t="s">
        <v>19</v>
      </c>
      <c r="L55" s="117" t="s">
        <v>14</v>
      </c>
      <c r="M55" s="117" t="s">
        <v>19</v>
      </c>
      <c r="N55" s="117" t="s">
        <v>14</v>
      </c>
      <c r="O55" s="117" t="s">
        <v>19</v>
      </c>
      <c r="P55" s="117" t="s">
        <v>14</v>
      </c>
      <c r="Q55" s="117" t="s">
        <v>19</v>
      </c>
      <c r="R55" s="117" t="s">
        <v>14</v>
      </c>
      <c r="S55" s="117" t="s">
        <v>19</v>
      </c>
      <c r="T55" s="117" t="s">
        <v>14</v>
      </c>
      <c r="U55" s="117" t="s">
        <v>19</v>
      </c>
      <c r="V55" s="117" t="s">
        <v>14</v>
      </c>
      <c r="W55" s="123" t="s">
        <v>197</v>
      </c>
    </row>
    <row r="56" spans="1:23" ht="15" thickBot="1" x14ac:dyDescent="0.4">
      <c r="A56" s="2" t="s">
        <v>38</v>
      </c>
      <c r="B56" s="116">
        <v>45</v>
      </c>
      <c r="C56" s="117" t="s">
        <v>14</v>
      </c>
      <c r="D56" s="117" t="s">
        <v>132</v>
      </c>
      <c r="E56" s="117" t="s">
        <v>13</v>
      </c>
      <c r="F56" s="117" t="s">
        <v>13</v>
      </c>
      <c r="G56" s="117" t="s">
        <v>16</v>
      </c>
      <c r="H56" s="117" t="s">
        <v>13</v>
      </c>
      <c r="I56" s="117" t="s">
        <v>152</v>
      </c>
      <c r="J56" s="117" t="s">
        <v>13</v>
      </c>
      <c r="K56" s="117" t="s">
        <v>152</v>
      </c>
      <c r="L56" s="117" t="s">
        <v>14</v>
      </c>
      <c r="M56" s="117" t="s">
        <v>19</v>
      </c>
      <c r="N56" s="117" t="s">
        <v>14</v>
      </c>
      <c r="O56" s="117" t="s">
        <v>19</v>
      </c>
      <c r="P56" s="117" t="s">
        <v>13</v>
      </c>
      <c r="Q56" s="117" t="s">
        <v>15</v>
      </c>
      <c r="R56" s="117" t="s">
        <v>13</v>
      </c>
      <c r="S56" s="117" t="s">
        <v>153</v>
      </c>
      <c r="T56" s="117" t="s">
        <v>13</v>
      </c>
      <c r="U56" s="117" t="s">
        <v>15</v>
      </c>
      <c r="V56" s="117" t="s">
        <v>14</v>
      </c>
      <c r="W56" s="123" t="s">
        <v>157</v>
      </c>
    </row>
    <row r="57" spans="1:23" ht="29.5" thickBot="1" x14ac:dyDescent="0.4">
      <c r="A57" s="2" t="s">
        <v>110</v>
      </c>
      <c r="B57" s="116">
        <v>37</v>
      </c>
      <c r="C57" s="117" t="s">
        <v>135</v>
      </c>
      <c r="D57" s="117" t="s">
        <v>132</v>
      </c>
      <c r="E57" s="117" t="s">
        <v>13</v>
      </c>
      <c r="F57" s="117" t="s">
        <v>13</v>
      </c>
      <c r="G57" s="117" t="s">
        <v>16</v>
      </c>
      <c r="H57" s="117" t="s">
        <v>13</v>
      </c>
      <c r="I57" s="117" t="s">
        <v>152</v>
      </c>
      <c r="J57" s="117" t="s">
        <v>13</v>
      </c>
      <c r="K57" s="117" t="s">
        <v>152</v>
      </c>
      <c r="L57" s="117" t="s">
        <v>13</v>
      </c>
      <c r="M57" s="117" t="s">
        <v>15</v>
      </c>
      <c r="N57" s="117" t="s">
        <v>14</v>
      </c>
      <c r="O57" s="117" t="s">
        <v>19</v>
      </c>
      <c r="P57" s="117" t="s">
        <v>14</v>
      </c>
      <c r="Q57" s="117" t="s">
        <v>19</v>
      </c>
      <c r="R57" s="117" t="s">
        <v>14</v>
      </c>
      <c r="S57" s="117" t="s">
        <v>19</v>
      </c>
      <c r="T57" s="117" t="s">
        <v>14</v>
      </c>
      <c r="U57" s="117" t="s">
        <v>19</v>
      </c>
      <c r="V57" s="117" t="s">
        <v>14</v>
      </c>
      <c r="W57" s="119" t="s">
        <v>198</v>
      </c>
    </row>
    <row r="58" spans="1:23" ht="15" thickBot="1" x14ac:dyDescent="0.4">
      <c r="A58" s="2" t="s">
        <v>59</v>
      </c>
      <c r="B58" s="116">
        <v>130</v>
      </c>
      <c r="C58" s="117" t="s">
        <v>14</v>
      </c>
      <c r="D58" s="117" t="s">
        <v>132</v>
      </c>
      <c r="E58" s="117" t="s">
        <v>13</v>
      </c>
      <c r="F58" s="117" t="s">
        <v>13</v>
      </c>
      <c r="G58" s="117" t="s">
        <v>16</v>
      </c>
      <c r="H58" s="117" t="s">
        <v>13</v>
      </c>
      <c r="I58" s="117" t="s">
        <v>152</v>
      </c>
      <c r="J58" s="117" t="s">
        <v>13</v>
      </c>
      <c r="K58" s="117" t="s">
        <v>152</v>
      </c>
      <c r="L58" s="117" t="s">
        <v>14</v>
      </c>
      <c r="M58" s="117" t="s">
        <v>19</v>
      </c>
      <c r="N58" s="117" t="s">
        <v>14</v>
      </c>
      <c r="O58" s="117" t="s">
        <v>19</v>
      </c>
      <c r="P58" s="117" t="s">
        <v>13</v>
      </c>
      <c r="Q58" s="117" t="s">
        <v>15</v>
      </c>
      <c r="R58" s="117" t="s">
        <v>13</v>
      </c>
      <c r="S58" s="117" t="s">
        <v>17</v>
      </c>
      <c r="T58" s="117" t="s">
        <v>14</v>
      </c>
      <c r="U58" s="117" t="s">
        <v>19</v>
      </c>
      <c r="V58" s="117" t="s">
        <v>14</v>
      </c>
      <c r="W58" s="123" t="s">
        <v>157</v>
      </c>
    </row>
    <row r="59" spans="1:23" ht="29.5" thickBot="1" x14ac:dyDescent="0.4">
      <c r="A59" s="18" t="s">
        <v>91</v>
      </c>
      <c r="B59" s="127">
        <v>4</v>
      </c>
      <c r="C59" s="128" t="s">
        <v>135</v>
      </c>
      <c r="D59" s="128" t="s">
        <v>132</v>
      </c>
      <c r="E59" s="128" t="s">
        <v>14</v>
      </c>
      <c r="F59" s="128" t="s">
        <v>14</v>
      </c>
      <c r="G59" s="128" t="s">
        <v>19</v>
      </c>
      <c r="H59" s="128" t="s">
        <v>14</v>
      </c>
      <c r="I59" s="128" t="s">
        <v>19</v>
      </c>
      <c r="J59" s="128" t="s">
        <v>14</v>
      </c>
      <c r="K59" s="128" t="s">
        <v>19</v>
      </c>
      <c r="L59" s="128" t="s">
        <v>14</v>
      </c>
      <c r="M59" s="128" t="s">
        <v>19</v>
      </c>
      <c r="N59" s="128" t="s">
        <v>14</v>
      </c>
      <c r="O59" s="128" t="s">
        <v>19</v>
      </c>
      <c r="P59" s="128" t="s">
        <v>14</v>
      </c>
      <c r="Q59" s="128" t="s">
        <v>19</v>
      </c>
      <c r="R59" s="128" t="s">
        <v>14</v>
      </c>
      <c r="S59" s="128" t="s">
        <v>19</v>
      </c>
      <c r="T59" s="128" t="s">
        <v>14</v>
      </c>
      <c r="U59" s="128" t="s">
        <v>19</v>
      </c>
      <c r="V59" s="128" t="s">
        <v>14</v>
      </c>
      <c r="W59" s="129" t="s">
        <v>200</v>
      </c>
    </row>
    <row r="60" spans="1:23" ht="87.5" thickBot="1" x14ac:dyDescent="0.4">
      <c r="A60" s="2" t="s">
        <v>71</v>
      </c>
      <c r="B60" s="116">
        <v>154</v>
      </c>
      <c r="C60" s="121" t="s">
        <v>135</v>
      </c>
      <c r="D60" s="121" t="s">
        <v>132</v>
      </c>
      <c r="E60" s="121" t="s">
        <v>13</v>
      </c>
      <c r="F60" s="121" t="s">
        <v>13</v>
      </c>
      <c r="G60" s="121" t="s">
        <v>16</v>
      </c>
      <c r="H60" s="121" t="s">
        <v>13</v>
      </c>
      <c r="I60" s="121" t="s">
        <v>152</v>
      </c>
      <c r="J60" s="121" t="s">
        <v>13</v>
      </c>
      <c r="K60" s="121" t="s">
        <v>152</v>
      </c>
      <c r="L60" s="121" t="s">
        <v>13</v>
      </c>
      <c r="M60" s="121" t="s">
        <v>15</v>
      </c>
      <c r="N60" s="121" t="s">
        <v>14</v>
      </c>
      <c r="O60" s="121" t="s">
        <v>19</v>
      </c>
      <c r="P60" s="121" t="s">
        <v>13</v>
      </c>
      <c r="Q60" s="121" t="s">
        <v>15</v>
      </c>
      <c r="R60" s="121" t="s">
        <v>13</v>
      </c>
      <c r="S60" s="121" t="s">
        <v>17</v>
      </c>
      <c r="T60" s="121" t="s">
        <v>13</v>
      </c>
      <c r="U60" s="121" t="s">
        <v>15</v>
      </c>
      <c r="V60" s="121" t="s">
        <v>14</v>
      </c>
      <c r="W60" s="134" t="s">
        <v>202</v>
      </c>
    </row>
    <row r="61" spans="1:23" ht="15" thickBot="1" x14ac:dyDescent="0.4">
      <c r="A61" s="2" t="s">
        <v>118</v>
      </c>
      <c r="B61" s="116">
        <v>135</v>
      </c>
      <c r="C61" s="117" t="s">
        <v>14</v>
      </c>
      <c r="D61" s="117" t="s">
        <v>132</v>
      </c>
      <c r="E61" s="117" t="s">
        <v>13</v>
      </c>
      <c r="F61" s="117" t="s">
        <v>13</v>
      </c>
      <c r="G61" s="117" t="s">
        <v>16</v>
      </c>
      <c r="H61" s="117" t="s">
        <v>13</v>
      </c>
      <c r="I61" s="117" t="s">
        <v>152</v>
      </c>
      <c r="J61" s="117" t="s">
        <v>13</v>
      </c>
      <c r="K61" s="117" t="s">
        <v>17</v>
      </c>
      <c r="L61" s="117" t="s">
        <v>13</v>
      </c>
      <c r="M61" s="117" t="s">
        <v>15</v>
      </c>
      <c r="N61" s="117" t="s">
        <v>14</v>
      </c>
      <c r="O61" s="117" t="s">
        <v>19</v>
      </c>
      <c r="P61" s="117" t="s">
        <v>13</v>
      </c>
      <c r="Q61" s="117" t="s">
        <v>15</v>
      </c>
      <c r="R61" s="117" t="s">
        <v>13</v>
      </c>
      <c r="S61" s="117" t="s">
        <v>17</v>
      </c>
      <c r="T61" s="117" t="s">
        <v>14</v>
      </c>
      <c r="U61" s="117" t="s">
        <v>19</v>
      </c>
      <c r="V61" s="117" t="s">
        <v>14</v>
      </c>
      <c r="W61" s="123" t="s">
        <v>157</v>
      </c>
    </row>
    <row r="62" spans="1:23" ht="15" thickBot="1" x14ac:dyDescent="0.4">
      <c r="A62" s="2" t="s">
        <v>36</v>
      </c>
      <c r="B62" s="116">
        <v>159</v>
      </c>
      <c r="C62" s="117" t="s">
        <v>14</v>
      </c>
      <c r="D62" s="117" t="s">
        <v>132</v>
      </c>
      <c r="E62" s="117" t="s">
        <v>13</v>
      </c>
      <c r="F62" s="117" t="s">
        <v>13</v>
      </c>
      <c r="G62" s="117" t="s">
        <v>16</v>
      </c>
      <c r="H62" s="117" t="s">
        <v>13</v>
      </c>
      <c r="I62" s="117" t="s">
        <v>152</v>
      </c>
      <c r="J62" s="117" t="s">
        <v>13</v>
      </c>
      <c r="K62" s="117" t="s">
        <v>152</v>
      </c>
      <c r="L62" s="117" t="s">
        <v>13</v>
      </c>
      <c r="M62" s="117" t="s">
        <v>15</v>
      </c>
      <c r="N62" s="117" t="s">
        <v>14</v>
      </c>
      <c r="O62" s="117" t="s">
        <v>153</v>
      </c>
      <c r="P62" s="117" t="s">
        <v>13</v>
      </c>
      <c r="Q62" s="117" t="s">
        <v>15</v>
      </c>
      <c r="R62" s="117" t="s">
        <v>13</v>
      </c>
      <c r="S62" s="117" t="s">
        <v>153</v>
      </c>
      <c r="T62" s="117" t="s">
        <v>13</v>
      </c>
      <c r="U62" s="117" t="s">
        <v>15</v>
      </c>
      <c r="V62" s="117" t="s">
        <v>14</v>
      </c>
      <c r="W62" s="119" t="s">
        <v>157</v>
      </c>
    </row>
    <row r="63" spans="1:23" ht="15" thickBot="1" x14ac:dyDescent="0.4">
      <c r="A63" s="2" t="s">
        <v>78</v>
      </c>
      <c r="B63" s="116">
        <v>174</v>
      </c>
      <c r="C63" s="117" t="s">
        <v>14</v>
      </c>
      <c r="D63" s="117" t="s">
        <v>132</v>
      </c>
      <c r="E63" s="117" t="s">
        <v>13</v>
      </c>
      <c r="F63" s="117" t="s">
        <v>13</v>
      </c>
      <c r="G63" s="117" t="s">
        <v>16</v>
      </c>
      <c r="H63" s="117" t="s">
        <v>14</v>
      </c>
      <c r="I63" s="117" t="s">
        <v>19</v>
      </c>
      <c r="J63" s="117" t="s">
        <v>14</v>
      </c>
      <c r="K63" s="117" t="s">
        <v>19</v>
      </c>
      <c r="L63" s="117" t="s">
        <v>14</v>
      </c>
      <c r="M63" s="117" t="s">
        <v>19</v>
      </c>
      <c r="N63" s="117" t="s">
        <v>14</v>
      </c>
      <c r="O63" s="117" t="s">
        <v>19</v>
      </c>
      <c r="P63" s="117" t="s">
        <v>13</v>
      </c>
      <c r="Q63" s="117" t="s">
        <v>15</v>
      </c>
      <c r="R63" s="117" t="s">
        <v>13</v>
      </c>
      <c r="S63" s="117" t="s">
        <v>17</v>
      </c>
      <c r="T63" s="117" t="s">
        <v>14</v>
      </c>
      <c r="U63" s="117" t="s">
        <v>19</v>
      </c>
      <c r="V63" s="117" t="s">
        <v>14</v>
      </c>
      <c r="W63" s="119" t="s">
        <v>157</v>
      </c>
    </row>
    <row r="64" spans="1:23" ht="15" thickBot="1" x14ac:dyDescent="0.4">
      <c r="A64" s="2" t="s">
        <v>63</v>
      </c>
      <c r="B64" s="116">
        <v>127</v>
      </c>
      <c r="C64" s="117" t="s">
        <v>14</v>
      </c>
      <c r="D64" s="117" t="s">
        <v>132</v>
      </c>
      <c r="E64" s="117" t="s">
        <v>13</v>
      </c>
      <c r="F64" s="117" t="s">
        <v>13</v>
      </c>
      <c r="G64" s="117" t="s">
        <v>16</v>
      </c>
      <c r="H64" s="117" t="s">
        <v>14</v>
      </c>
      <c r="I64" s="117" t="s">
        <v>19</v>
      </c>
      <c r="J64" s="117" t="s">
        <v>14</v>
      </c>
      <c r="K64" s="117" t="s">
        <v>19</v>
      </c>
      <c r="L64" s="117" t="s">
        <v>14</v>
      </c>
      <c r="M64" s="117" t="s">
        <v>19</v>
      </c>
      <c r="N64" s="117" t="s">
        <v>14</v>
      </c>
      <c r="O64" s="117" t="s">
        <v>19</v>
      </c>
      <c r="P64" s="117" t="s">
        <v>13</v>
      </c>
      <c r="Q64" s="117" t="s">
        <v>15</v>
      </c>
      <c r="R64" s="117" t="s">
        <v>13</v>
      </c>
      <c r="S64" s="117" t="s">
        <v>17</v>
      </c>
      <c r="T64" s="117" t="s">
        <v>14</v>
      </c>
      <c r="U64" s="117" t="s">
        <v>19</v>
      </c>
      <c r="V64" s="117" t="s">
        <v>14</v>
      </c>
      <c r="W64" s="119" t="s">
        <v>157</v>
      </c>
    </row>
    <row r="65" spans="1:23" ht="44" thickBot="1" x14ac:dyDescent="0.4">
      <c r="A65" s="2" t="s">
        <v>69</v>
      </c>
      <c r="B65" s="116">
        <v>144</v>
      </c>
      <c r="C65" s="117" t="s">
        <v>14</v>
      </c>
      <c r="D65" s="117" t="s">
        <v>132</v>
      </c>
      <c r="E65" s="117" t="s">
        <v>13</v>
      </c>
      <c r="F65" s="117" t="s">
        <v>13</v>
      </c>
      <c r="G65" s="117" t="s">
        <v>16</v>
      </c>
      <c r="H65" s="117" t="s">
        <v>13</v>
      </c>
      <c r="I65" s="117" t="s">
        <v>152</v>
      </c>
      <c r="J65" s="117" t="s">
        <v>13</v>
      </c>
      <c r="K65" s="117" t="s">
        <v>152</v>
      </c>
      <c r="L65" s="117" t="s">
        <v>13</v>
      </c>
      <c r="M65" s="117" t="s">
        <v>15</v>
      </c>
      <c r="N65" s="117" t="s">
        <v>14</v>
      </c>
      <c r="O65" s="117" t="s">
        <v>152</v>
      </c>
      <c r="P65" s="117" t="s">
        <v>13</v>
      </c>
      <c r="Q65" s="117" t="s">
        <v>15</v>
      </c>
      <c r="R65" s="117" t="s">
        <v>13</v>
      </c>
      <c r="S65" s="117" t="s">
        <v>153</v>
      </c>
      <c r="T65" s="117" t="s">
        <v>13</v>
      </c>
      <c r="U65" s="117" t="s">
        <v>153</v>
      </c>
      <c r="V65" s="117" t="s">
        <v>14</v>
      </c>
      <c r="W65" s="119" t="s">
        <v>293</v>
      </c>
    </row>
    <row r="66" spans="1:23" ht="15" thickBot="1" x14ac:dyDescent="0.4">
      <c r="A66" s="2" t="s">
        <v>104</v>
      </c>
      <c r="B66" s="116">
        <v>58</v>
      </c>
      <c r="C66" s="117" t="s">
        <v>14</v>
      </c>
      <c r="D66" s="117" t="s">
        <v>132</v>
      </c>
      <c r="E66" s="117" t="s">
        <v>13</v>
      </c>
      <c r="F66" s="117" t="s">
        <v>13</v>
      </c>
      <c r="G66" s="117" t="s">
        <v>16</v>
      </c>
      <c r="H66" s="117" t="s">
        <v>13</v>
      </c>
      <c r="I66" s="117" t="s">
        <v>152</v>
      </c>
      <c r="J66" s="117" t="s">
        <v>13</v>
      </c>
      <c r="K66" s="117" t="s">
        <v>152</v>
      </c>
      <c r="L66" s="117" t="s">
        <v>14</v>
      </c>
      <c r="M66" s="117" t="s">
        <v>19</v>
      </c>
      <c r="N66" s="117" t="s">
        <v>14</v>
      </c>
      <c r="O66" s="117" t="s">
        <v>19</v>
      </c>
      <c r="P66" s="117" t="s">
        <v>14</v>
      </c>
      <c r="Q66" s="117" t="s">
        <v>19</v>
      </c>
      <c r="R66" s="117" t="s">
        <v>13</v>
      </c>
      <c r="S66" s="117" t="s">
        <v>15</v>
      </c>
      <c r="T66" s="117" t="s">
        <v>13</v>
      </c>
      <c r="U66" s="117" t="s">
        <v>15</v>
      </c>
      <c r="V66" s="117" t="s">
        <v>14</v>
      </c>
      <c r="W66" s="119" t="s">
        <v>157</v>
      </c>
    </row>
    <row r="67" spans="1:23" ht="15" thickBot="1" x14ac:dyDescent="0.4">
      <c r="A67" s="2" t="s">
        <v>206</v>
      </c>
      <c r="B67" s="116">
        <v>135</v>
      </c>
      <c r="C67" s="117" t="s">
        <v>14</v>
      </c>
      <c r="D67" s="117" t="s">
        <v>132</v>
      </c>
      <c r="E67" s="117" t="s">
        <v>13</v>
      </c>
      <c r="F67" s="117" t="s">
        <v>13</v>
      </c>
      <c r="G67" s="117" t="s">
        <v>16</v>
      </c>
      <c r="H67" s="117" t="s">
        <v>13</v>
      </c>
      <c r="I67" s="117" t="s">
        <v>152</v>
      </c>
      <c r="J67" s="117" t="s">
        <v>13</v>
      </c>
      <c r="K67" s="117" t="s">
        <v>152</v>
      </c>
      <c r="L67" s="117" t="s">
        <v>13</v>
      </c>
      <c r="M67" s="117" t="s">
        <v>15</v>
      </c>
      <c r="N67" s="117" t="s">
        <v>14</v>
      </c>
      <c r="O67" s="117" t="s">
        <v>19</v>
      </c>
      <c r="P67" s="117" t="s">
        <v>13</v>
      </c>
      <c r="Q67" s="117" t="s">
        <v>15</v>
      </c>
      <c r="R67" s="117" t="s">
        <v>13</v>
      </c>
      <c r="S67" s="117" t="s">
        <v>17</v>
      </c>
      <c r="T67" s="117" t="s">
        <v>13</v>
      </c>
      <c r="U67" s="117" t="s">
        <v>19</v>
      </c>
      <c r="V67" s="117" t="s">
        <v>14</v>
      </c>
      <c r="W67" s="123" t="s">
        <v>207</v>
      </c>
    </row>
    <row r="68" spans="1:23" ht="29.5" thickBot="1" x14ac:dyDescent="0.4">
      <c r="A68" s="2" t="s">
        <v>117</v>
      </c>
      <c r="B68" s="116">
        <v>27</v>
      </c>
      <c r="C68" s="117" t="s">
        <v>135</v>
      </c>
      <c r="D68" s="117" t="s">
        <v>132</v>
      </c>
      <c r="E68" s="117" t="s">
        <v>14</v>
      </c>
      <c r="F68" s="117" t="s">
        <v>14</v>
      </c>
      <c r="G68" s="117" t="s">
        <v>19</v>
      </c>
      <c r="H68" s="117" t="s">
        <v>14</v>
      </c>
      <c r="I68" s="117" t="s">
        <v>19</v>
      </c>
      <c r="J68" s="117" t="s">
        <v>14</v>
      </c>
      <c r="K68" s="117" t="s">
        <v>19</v>
      </c>
      <c r="L68" s="117" t="s">
        <v>14</v>
      </c>
      <c r="M68" s="117" t="s">
        <v>19</v>
      </c>
      <c r="N68" s="117" t="s">
        <v>14</v>
      </c>
      <c r="O68" s="117" t="s">
        <v>19</v>
      </c>
      <c r="P68" s="117" t="s">
        <v>13</v>
      </c>
      <c r="Q68" s="117" t="s">
        <v>15</v>
      </c>
      <c r="R68" s="117" t="s">
        <v>13</v>
      </c>
      <c r="S68" s="117" t="s">
        <v>17</v>
      </c>
      <c r="T68" s="117" t="s">
        <v>14</v>
      </c>
      <c r="U68" s="117" t="s">
        <v>19</v>
      </c>
      <c r="V68" s="117" t="s">
        <v>14</v>
      </c>
      <c r="W68" s="119" t="s">
        <v>208</v>
      </c>
    </row>
    <row r="69" spans="1:23" ht="15" thickBot="1" x14ac:dyDescent="0.4">
      <c r="A69" s="2" t="s">
        <v>39</v>
      </c>
      <c r="B69" s="116">
        <v>154</v>
      </c>
      <c r="C69" s="117" t="s">
        <v>14</v>
      </c>
      <c r="D69" s="117" t="s">
        <v>132</v>
      </c>
      <c r="E69" s="117" t="s">
        <v>13</v>
      </c>
      <c r="F69" s="117" t="s">
        <v>13</v>
      </c>
      <c r="G69" s="117" t="s">
        <v>16</v>
      </c>
      <c r="H69" s="117" t="s">
        <v>13</v>
      </c>
      <c r="I69" s="117" t="s">
        <v>152</v>
      </c>
      <c r="J69" s="117" t="s">
        <v>13</v>
      </c>
      <c r="K69" s="117" t="s">
        <v>152</v>
      </c>
      <c r="L69" s="117" t="s">
        <v>13</v>
      </c>
      <c r="M69" s="117" t="s">
        <v>15</v>
      </c>
      <c r="N69" s="117" t="s">
        <v>14</v>
      </c>
      <c r="O69" s="117" t="s">
        <v>19</v>
      </c>
      <c r="P69" s="117" t="s">
        <v>13</v>
      </c>
      <c r="Q69" s="117" t="s">
        <v>15</v>
      </c>
      <c r="R69" s="117" t="s">
        <v>13</v>
      </c>
      <c r="S69" s="117" t="s">
        <v>153</v>
      </c>
      <c r="T69" s="117" t="s">
        <v>13</v>
      </c>
      <c r="U69" s="117" t="s">
        <v>15</v>
      </c>
      <c r="V69" s="117" t="s">
        <v>14</v>
      </c>
      <c r="W69" s="119" t="s">
        <v>157</v>
      </c>
    </row>
    <row r="70" spans="1:23" ht="58.5" thickBot="1" x14ac:dyDescent="0.4">
      <c r="A70" s="2" t="s">
        <v>65</v>
      </c>
      <c r="B70" s="116">
        <v>74</v>
      </c>
      <c r="C70" s="117" t="s">
        <v>14</v>
      </c>
      <c r="D70" s="117" t="s">
        <v>132</v>
      </c>
      <c r="E70" s="117" t="s">
        <v>13</v>
      </c>
      <c r="F70" s="117" t="s">
        <v>13</v>
      </c>
      <c r="G70" s="117" t="s">
        <v>16</v>
      </c>
      <c r="H70" s="117" t="s">
        <v>13</v>
      </c>
      <c r="I70" s="117" t="s">
        <v>152</v>
      </c>
      <c r="J70" s="117" t="s">
        <v>13</v>
      </c>
      <c r="K70" s="117" t="s">
        <v>152</v>
      </c>
      <c r="L70" s="117" t="s">
        <v>13</v>
      </c>
      <c r="M70" s="117" t="s">
        <v>15</v>
      </c>
      <c r="N70" s="117" t="s">
        <v>14</v>
      </c>
      <c r="O70" s="117" t="s">
        <v>17</v>
      </c>
      <c r="P70" s="117" t="s">
        <v>13</v>
      </c>
      <c r="Q70" s="117" t="s">
        <v>17</v>
      </c>
      <c r="R70" s="117" t="s">
        <v>13</v>
      </c>
      <c r="S70" s="117" t="s">
        <v>15</v>
      </c>
      <c r="T70" s="117" t="s">
        <v>14</v>
      </c>
      <c r="U70" s="117" t="s">
        <v>19</v>
      </c>
      <c r="V70" s="117" t="s">
        <v>14</v>
      </c>
      <c r="W70" s="119" t="s">
        <v>210</v>
      </c>
    </row>
    <row r="71" spans="1:23" ht="15" thickBot="1" x14ac:dyDescent="0.4">
      <c r="A71" s="2" t="s">
        <v>46</v>
      </c>
      <c r="B71" s="116">
        <v>177</v>
      </c>
      <c r="C71" s="117" t="s">
        <v>14</v>
      </c>
      <c r="D71" s="117" t="s">
        <v>132</v>
      </c>
      <c r="E71" s="117" t="s">
        <v>13</v>
      </c>
      <c r="F71" s="117" t="s">
        <v>13</v>
      </c>
      <c r="G71" s="117" t="s">
        <v>16</v>
      </c>
      <c r="H71" s="117" t="s">
        <v>13</v>
      </c>
      <c r="I71" s="117" t="s">
        <v>152</v>
      </c>
      <c r="J71" s="117" t="s">
        <v>13</v>
      </c>
      <c r="K71" s="117" t="s">
        <v>152</v>
      </c>
      <c r="L71" s="117" t="s">
        <v>13</v>
      </c>
      <c r="M71" s="117" t="s">
        <v>15</v>
      </c>
      <c r="N71" s="117" t="s">
        <v>14</v>
      </c>
      <c r="O71" s="117" t="s">
        <v>19</v>
      </c>
      <c r="P71" s="117" t="s">
        <v>13</v>
      </c>
      <c r="Q71" s="117" t="s">
        <v>15</v>
      </c>
      <c r="R71" s="117" t="s">
        <v>13</v>
      </c>
      <c r="S71" s="117" t="s">
        <v>153</v>
      </c>
      <c r="T71" s="117" t="s">
        <v>13</v>
      </c>
      <c r="U71" s="117" t="s">
        <v>15</v>
      </c>
      <c r="V71" s="117" t="s">
        <v>14</v>
      </c>
      <c r="W71" s="119" t="s">
        <v>157</v>
      </c>
    </row>
    <row r="72" spans="1:23" ht="15" thickBot="1" x14ac:dyDescent="0.4">
      <c r="A72" s="2" t="s">
        <v>116</v>
      </c>
      <c r="B72" s="116">
        <v>161</v>
      </c>
      <c r="C72" s="117" t="s">
        <v>14</v>
      </c>
      <c r="D72" s="117" t="s">
        <v>132</v>
      </c>
      <c r="E72" s="117" t="s">
        <v>13</v>
      </c>
      <c r="F72" s="117" t="s">
        <v>13</v>
      </c>
      <c r="G72" s="117" t="s">
        <v>16</v>
      </c>
      <c r="H72" s="117" t="s">
        <v>13</v>
      </c>
      <c r="I72" s="117" t="s">
        <v>152</v>
      </c>
      <c r="J72" s="117" t="s">
        <v>14</v>
      </c>
      <c r="K72" s="117" t="s">
        <v>152</v>
      </c>
      <c r="L72" s="117" t="s">
        <v>14</v>
      </c>
      <c r="M72" s="117" t="s">
        <v>19</v>
      </c>
      <c r="N72" s="117" t="s">
        <v>14</v>
      </c>
      <c r="O72" s="117" t="s">
        <v>19</v>
      </c>
      <c r="P72" s="117" t="s">
        <v>13</v>
      </c>
      <c r="Q72" s="117" t="s">
        <v>15</v>
      </c>
      <c r="R72" s="117" t="s">
        <v>13</v>
      </c>
      <c r="S72" s="117" t="s">
        <v>153</v>
      </c>
      <c r="T72" s="117" t="s">
        <v>13</v>
      </c>
      <c r="U72" s="117" t="s">
        <v>15</v>
      </c>
      <c r="V72" s="117" t="s">
        <v>14</v>
      </c>
      <c r="W72" s="119" t="s">
        <v>157</v>
      </c>
    </row>
    <row r="73" spans="1:23" ht="87.5" thickBot="1" x14ac:dyDescent="0.4">
      <c r="A73" s="2" t="s">
        <v>97</v>
      </c>
      <c r="B73" s="116">
        <v>187</v>
      </c>
      <c r="C73" s="117" t="s">
        <v>14</v>
      </c>
      <c r="D73" s="117" t="s">
        <v>132</v>
      </c>
      <c r="E73" s="117" t="s">
        <v>13</v>
      </c>
      <c r="F73" s="117" t="s">
        <v>13</v>
      </c>
      <c r="G73" s="117" t="s">
        <v>16</v>
      </c>
      <c r="H73" s="117" t="s">
        <v>13</v>
      </c>
      <c r="I73" s="117" t="s">
        <v>152</v>
      </c>
      <c r="J73" s="117" t="s">
        <v>13</v>
      </c>
      <c r="K73" s="117" t="s">
        <v>152</v>
      </c>
      <c r="L73" s="117" t="s">
        <v>13</v>
      </c>
      <c r="M73" s="117" t="s">
        <v>15</v>
      </c>
      <c r="N73" s="117" t="s">
        <v>14</v>
      </c>
      <c r="O73" s="117" t="s">
        <v>17</v>
      </c>
      <c r="P73" s="117" t="s">
        <v>13</v>
      </c>
      <c r="Q73" s="117" t="s">
        <v>15</v>
      </c>
      <c r="R73" s="117" t="s">
        <v>13</v>
      </c>
      <c r="S73" s="117" t="s">
        <v>153</v>
      </c>
      <c r="T73" s="117" t="s">
        <v>13</v>
      </c>
      <c r="U73" s="117" t="s">
        <v>15</v>
      </c>
      <c r="V73" s="117" t="s">
        <v>14</v>
      </c>
      <c r="W73" s="119" t="s">
        <v>289</v>
      </c>
    </row>
    <row r="74" spans="1:23" x14ac:dyDescent="0.35">
      <c r="A74" s="15" t="s">
        <v>245</v>
      </c>
      <c r="B74" s="15"/>
      <c r="C74" s="105">
        <f>COUNTIF(C13:C73,"*Ja*")</f>
        <v>15</v>
      </c>
      <c r="D74" s="105"/>
      <c r="E74" s="105">
        <f t="shared" ref="E74:V74" si="0">COUNTIF(E13:E73,"*Ja*")</f>
        <v>51</v>
      </c>
      <c r="F74" s="105">
        <f t="shared" si="0"/>
        <v>50</v>
      </c>
      <c r="G74" s="105"/>
      <c r="H74" s="105">
        <f t="shared" si="0"/>
        <v>46</v>
      </c>
      <c r="I74" s="105"/>
      <c r="J74" s="105">
        <f t="shared" si="0"/>
        <v>44</v>
      </c>
      <c r="K74" s="105"/>
      <c r="L74" s="105">
        <f t="shared" si="0"/>
        <v>25</v>
      </c>
      <c r="M74" s="105"/>
      <c r="N74" s="105">
        <f t="shared" si="0"/>
        <v>0</v>
      </c>
      <c r="O74" s="105"/>
      <c r="P74" s="105">
        <f t="shared" si="0"/>
        <v>51</v>
      </c>
      <c r="Q74" s="105"/>
      <c r="R74" s="105">
        <f t="shared" si="0"/>
        <v>54</v>
      </c>
      <c r="S74" s="105"/>
      <c r="T74" s="105">
        <f t="shared" si="0"/>
        <v>25</v>
      </c>
      <c r="U74" s="105"/>
      <c r="V74" s="105">
        <f t="shared" si="0"/>
        <v>0</v>
      </c>
      <c r="W74" s="15"/>
    </row>
    <row r="75" spans="1:23" x14ac:dyDescent="0.35">
      <c r="A75" s="90" t="s">
        <v>246</v>
      </c>
      <c r="B75" s="90"/>
      <c r="C75" s="20">
        <f>COUNTIF(C13:C73,"*Nej*")</f>
        <v>46</v>
      </c>
      <c r="D75" s="20"/>
      <c r="E75" s="20">
        <f t="shared" ref="E75:V75" si="1">COUNTIF(E13:E73,"*Nej*")</f>
        <v>10</v>
      </c>
      <c r="F75" s="20">
        <f t="shared" si="1"/>
        <v>11</v>
      </c>
      <c r="G75" s="20"/>
      <c r="H75" s="20">
        <f t="shared" si="1"/>
        <v>15</v>
      </c>
      <c r="I75" s="20"/>
      <c r="J75" s="20">
        <f t="shared" si="1"/>
        <v>17</v>
      </c>
      <c r="K75" s="20"/>
      <c r="L75" s="20">
        <f t="shared" si="1"/>
        <v>36</v>
      </c>
      <c r="M75" s="20"/>
      <c r="N75" s="20">
        <f t="shared" si="1"/>
        <v>61</v>
      </c>
      <c r="O75" s="20"/>
      <c r="P75" s="20">
        <f t="shared" si="1"/>
        <v>10</v>
      </c>
      <c r="Q75" s="20"/>
      <c r="R75" s="20">
        <f t="shared" si="1"/>
        <v>7</v>
      </c>
      <c r="S75" s="20"/>
      <c r="T75" s="20">
        <f t="shared" si="1"/>
        <v>35</v>
      </c>
      <c r="U75" s="20"/>
      <c r="V75" s="20">
        <f t="shared" si="1"/>
        <v>61</v>
      </c>
      <c r="W75" s="90"/>
    </row>
    <row r="76" spans="1:23" x14ac:dyDescent="0.35">
      <c r="A76" s="90" t="s">
        <v>154</v>
      </c>
      <c r="B76" s="90"/>
      <c r="C76" s="20">
        <f>COUNTIF(C13:C73,"*Ikke relevant*")</f>
        <v>0</v>
      </c>
      <c r="D76" s="20"/>
      <c r="E76" s="20">
        <f t="shared" ref="E76:V76" si="2">COUNTIF(E13:E73,"*Ikke relevant*")</f>
        <v>0</v>
      </c>
      <c r="F76" s="20">
        <f t="shared" si="2"/>
        <v>0</v>
      </c>
      <c r="G76" s="20"/>
      <c r="H76" s="20">
        <f t="shared" si="2"/>
        <v>0</v>
      </c>
      <c r="I76" s="20"/>
      <c r="J76" s="20">
        <f t="shared" si="2"/>
        <v>0</v>
      </c>
      <c r="K76" s="20"/>
      <c r="L76" s="20">
        <f t="shared" si="2"/>
        <v>0</v>
      </c>
      <c r="M76" s="20"/>
      <c r="N76" s="20">
        <f t="shared" si="2"/>
        <v>0</v>
      </c>
      <c r="O76" s="20"/>
      <c r="P76" s="20">
        <f t="shared" si="2"/>
        <v>0</v>
      </c>
      <c r="Q76" s="20"/>
      <c r="R76" s="20">
        <f t="shared" si="2"/>
        <v>0</v>
      </c>
      <c r="S76" s="20"/>
      <c r="T76" s="20">
        <f t="shared" si="2"/>
        <v>1</v>
      </c>
      <c r="U76" s="20"/>
      <c r="V76" s="20">
        <f t="shared" si="2"/>
        <v>0</v>
      </c>
      <c r="W76" s="90"/>
    </row>
    <row r="77" spans="1:23" x14ac:dyDescent="0.35">
      <c r="A77" s="90" t="s">
        <v>223</v>
      </c>
      <c r="B77" s="90"/>
      <c r="C77" s="20">
        <f>C74+C75</f>
        <v>61</v>
      </c>
      <c r="D77" s="20"/>
      <c r="E77" s="20">
        <f t="shared" ref="E77:V77" si="3">E74+E75</f>
        <v>61</v>
      </c>
      <c r="F77" s="20">
        <f t="shared" si="3"/>
        <v>61</v>
      </c>
      <c r="G77" s="20"/>
      <c r="H77" s="20">
        <f t="shared" si="3"/>
        <v>61</v>
      </c>
      <c r="I77" s="20"/>
      <c r="J77" s="20">
        <f t="shared" si="3"/>
        <v>61</v>
      </c>
      <c r="K77" s="20"/>
      <c r="L77" s="20">
        <f t="shared" si="3"/>
        <v>61</v>
      </c>
      <c r="M77" s="20"/>
      <c r="N77" s="20">
        <f t="shared" si="3"/>
        <v>61</v>
      </c>
      <c r="O77" s="20"/>
      <c r="P77" s="20">
        <f t="shared" si="3"/>
        <v>61</v>
      </c>
      <c r="Q77" s="20"/>
      <c r="R77" s="20">
        <f t="shared" si="3"/>
        <v>61</v>
      </c>
      <c r="S77" s="20"/>
      <c r="T77" s="20">
        <f>T74+T75+T76</f>
        <v>61</v>
      </c>
      <c r="U77" s="20"/>
      <c r="V77" s="20">
        <f t="shared" si="3"/>
        <v>61</v>
      </c>
      <c r="W77" s="90"/>
    </row>
    <row r="78" spans="1:23" ht="15" thickBot="1" x14ac:dyDescent="0.4">
      <c r="A78" s="13" t="s">
        <v>126</v>
      </c>
      <c r="B78" s="159"/>
      <c r="C78" s="26">
        <f>C74/C77</f>
        <v>0.24590163934426229</v>
      </c>
      <c r="D78" s="26"/>
      <c r="E78" s="26">
        <f t="shared" ref="E78:R78" si="4">E74/E77</f>
        <v>0.83606557377049184</v>
      </c>
      <c r="F78" s="26">
        <f t="shared" si="4"/>
        <v>0.81967213114754101</v>
      </c>
      <c r="G78" s="26"/>
      <c r="H78" s="26">
        <f t="shared" si="4"/>
        <v>0.75409836065573765</v>
      </c>
      <c r="I78" s="26"/>
      <c r="J78" s="26">
        <f t="shared" si="4"/>
        <v>0.72131147540983609</v>
      </c>
      <c r="K78" s="26"/>
      <c r="L78" s="26">
        <f t="shared" si="4"/>
        <v>0.4098360655737705</v>
      </c>
      <c r="M78" s="26"/>
      <c r="N78" s="26">
        <f t="shared" si="4"/>
        <v>0</v>
      </c>
      <c r="O78" s="26"/>
      <c r="P78" s="26">
        <f t="shared" si="4"/>
        <v>0.83606557377049184</v>
      </c>
      <c r="Q78" s="26"/>
      <c r="R78" s="26">
        <f t="shared" si="4"/>
        <v>0.88524590163934425</v>
      </c>
      <c r="S78" s="26"/>
      <c r="T78" s="26">
        <f>T74/(T77-T76)</f>
        <v>0.41666666666666669</v>
      </c>
      <c r="U78" s="26"/>
      <c r="V78" s="26">
        <f t="shared" ref="V78" si="5">V74/V77</f>
        <v>0</v>
      </c>
      <c r="W78" s="159"/>
    </row>
    <row r="79" spans="1:23" ht="15" thickBot="1" x14ac:dyDescent="0.4">
      <c r="A79" s="8"/>
      <c r="B79" s="156"/>
      <c r="C79" s="135" t="s">
        <v>140</v>
      </c>
      <c r="D79" s="157"/>
      <c r="E79" s="237" t="s">
        <v>0</v>
      </c>
      <c r="F79" s="238"/>
      <c r="G79" s="245"/>
      <c r="H79" s="237" t="s">
        <v>6</v>
      </c>
      <c r="I79" s="238"/>
      <c r="J79" s="238"/>
      <c r="K79" s="238"/>
      <c r="L79" s="238"/>
      <c r="M79" s="245"/>
      <c r="N79" s="237" t="s">
        <v>8</v>
      </c>
      <c r="O79" s="245"/>
      <c r="P79" s="237" t="s">
        <v>9</v>
      </c>
      <c r="Q79" s="245"/>
      <c r="R79" s="240" t="s">
        <v>12</v>
      </c>
      <c r="S79" s="240"/>
      <c r="T79" s="241"/>
      <c r="U79" s="242"/>
      <c r="V79" s="11" t="s">
        <v>133</v>
      </c>
      <c r="W79" s="157"/>
    </row>
    <row r="80" spans="1:23" x14ac:dyDescent="0.35">
      <c r="A80" s="90" t="s">
        <v>245</v>
      </c>
      <c r="B80" s="15"/>
      <c r="C80" s="167">
        <f>C74</f>
        <v>15</v>
      </c>
      <c r="D80" s="168"/>
      <c r="E80" s="167">
        <f>COUNTIFS(E13:E73,"*Ja*",F13:F73,"*Ja*")</f>
        <v>50</v>
      </c>
      <c r="F80" s="171"/>
      <c r="G80" s="168"/>
      <c r="H80" s="167">
        <f>COUNTIFS(H13:H73,"*Ja*",J13:J73,"*Ja*",L13:L73,"*Ja*")</f>
        <v>25</v>
      </c>
      <c r="I80" s="171"/>
      <c r="J80" s="171"/>
      <c r="K80" s="171"/>
      <c r="L80" s="171"/>
      <c r="M80" s="168"/>
      <c r="N80" s="167">
        <f>N74</f>
        <v>0</v>
      </c>
      <c r="O80" s="168"/>
      <c r="P80" s="22">
        <f>P74</f>
        <v>51</v>
      </c>
      <c r="Q80" s="23"/>
      <c r="R80" s="167">
        <f>COUNTIFS(R13:R73,"*Ja*",T13:T73,"*Ja*")</f>
        <v>25</v>
      </c>
      <c r="S80" s="171"/>
      <c r="T80" s="171"/>
      <c r="U80" s="168"/>
      <c r="V80" s="160">
        <f>V74</f>
        <v>0</v>
      </c>
      <c r="W80" s="15"/>
    </row>
    <row r="81" spans="1:23" x14ac:dyDescent="0.35">
      <c r="A81" s="90" t="s">
        <v>246</v>
      </c>
      <c r="B81" s="90"/>
      <c r="C81" s="165">
        <f t="shared" ref="C81:C84" si="6">C75</f>
        <v>46</v>
      </c>
      <c r="D81" s="166"/>
      <c r="E81" s="165">
        <f>E77-E80</f>
        <v>11</v>
      </c>
      <c r="F81" s="170"/>
      <c r="G81" s="166"/>
      <c r="H81" s="165">
        <f>H77-H80</f>
        <v>36</v>
      </c>
      <c r="I81" s="170"/>
      <c r="J81" s="170"/>
      <c r="K81" s="170"/>
      <c r="L81" s="170"/>
      <c r="M81" s="166"/>
      <c r="N81" s="165">
        <f t="shared" ref="N81:N84" si="7">N75</f>
        <v>61</v>
      </c>
      <c r="O81" s="166"/>
      <c r="P81" s="22">
        <f>P75</f>
        <v>10</v>
      </c>
      <c r="Q81" s="23"/>
      <c r="R81" s="165">
        <f>T75</f>
        <v>35</v>
      </c>
      <c r="S81" s="170"/>
      <c r="T81" s="170"/>
      <c r="U81" s="166"/>
      <c r="V81" s="161">
        <f t="shared" ref="V81:V84" si="8">V75</f>
        <v>61</v>
      </c>
      <c r="W81" s="90"/>
    </row>
    <row r="82" spans="1:23" x14ac:dyDescent="0.35">
      <c r="A82" s="90" t="s">
        <v>154</v>
      </c>
      <c r="B82" s="90"/>
      <c r="C82" s="165">
        <f t="shared" si="6"/>
        <v>0</v>
      </c>
      <c r="D82" s="165"/>
      <c r="E82" s="165">
        <f>E76</f>
        <v>0</v>
      </c>
      <c r="F82" s="170"/>
      <c r="G82" s="166"/>
      <c r="H82" s="165">
        <f t="shared" ref="H82:H83" si="9">H76</f>
        <v>0</v>
      </c>
      <c r="I82" s="170"/>
      <c r="J82" s="170"/>
      <c r="K82" s="170"/>
      <c r="L82" s="170"/>
      <c r="M82" s="166"/>
      <c r="N82" s="165">
        <f t="shared" si="7"/>
        <v>0</v>
      </c>
      <c r="O82" s="166"/>
      <c r="P82" s="22">
        <f t="shared" ref="P82:P83" si="10">P76</f>
        <v>0</v>
      </c>
      <c r="Q82" s="23"/>
      <c r="R82" s="165">
        <f>T76</f>
        <v>1</v>
      </c>
      <c r="S82" s="170"/>
      <c r="T82" s="170"/>
      <c r="U82" s="166"/>
      <c r="V82" s="161">
        <f t="shared" si="8"/>
        <v>0</v>
      </c>
      <c r="W82" s="90"/>
    </row>
    <row r="83" spans="1:23" x14ac:dyDescent="0.35">
      <c r="A83" s="90" t="s">
        <v>223</v>
      </c>
      <c r="B83" s="90"/>
      <c r="C83" s="165">
        <f t="shared" si="6"/>
        <v>61</v>
      </c>
      <c r="D83" s="166"/>
      <c r="E83" s="165">
        <f>E77</f>
        <v>61</v>
      </c>
      <c r="F83" s="170"/>
      <c r="G83" s="166"/>
      <c r="H83" s="165">
        <f t="shared" si="9"/>
        <v>61</v>
      </c>
      <c r="I83" s="170"/>
      <c r="J83" s="170"/>
      <c r="K83" s="170"/>
      <c r="L83" s="170"/>
      <c r="M83" s="166"/>
      <c r="N83" s="165">
        <f t="shared" si="7"/>
        <v>61</v>
      </c>
      <c r="O83" s="166"/>
      <c r="P83" s="22">
        <f t="shared" si="10"/>
        <v>61</v>
      </c>
      <c r="Q83" s="23"/>
      <c r="R83" s="165">
        <f t="shared" ref="R83" si="11">R77</f>
        <v>61</v>
      </c>
      <c r="S83" s="170"/>
      <c r="T83" s="170"/>
      <c r="U83" s="166"/>
      <c r="V83" s="161">
        <f t="shared" si="8"/>
        <v>61</v>
      </c>
      <c r="W83" s="90"/>
    </row>
    <row r="84" spans="1:23" ht="15" thickBot="1" x14ac:dyDescent="0.4">
      <c r="A84" s="13" t="s">
        <v>126</v>
      </c>
      <c r="B84" s="159"/>
      <c r="C84" s="163">
        <f t="shared" si="6"/>
        <v>0.24590163934426229</v>
      </c>
      <c r="D84" s="164"/>
      <c r="E84" s="163">
        <f>E80/E83</f>
        <v>0.81967213114754101</v>
      </c>
      <c r="F84" s="169"/>
      <c r="G84" s="164"/>
      <c r="H84" s="163">
        <f>H80/H83</f>
        <v>0.4098360655737705</v>
      </c>
      <c r="I84" s="169"/>
      <c r="J84" s="169"/>
      <c r="K84" s="169"/>
      <c r="L84" s="169"/>
      <c r="M84" s="164"/>
      <c r="N84" s="163">
        <f t="shared" si="7"/>
        <v>0</v>
      </c>
      <c r="O84" s="164"/>
      <c r="P84" s="110">
        <f>P78</f>
        <v>0.83606557377049184</v>
      </c>
      <c r="Q84" s="111"/>
      <c r="R84" s="163">
        <f>R80/(R83-R82)</f>
        <v>0.41666666666666669</v>
      </c>
      <c r="S84" s="169"/>
      <c r="T84" s="169"/>
      <c r="U84" s="164"/>
      <c r="V84" s="162">
        <f t="shared" si="8"/>
        <v>0</v>
      </c>
      <c r="W84" s="13"/>
    </row>
  </sheetData>
  <mergeCells count="12">
    <mergeCell ref="E79:G79"/>
    <mergeCell ref="H79:M79"/>
    <mergeCell ref="N79:O79"/>
    <mergeCell ref="P79:Q79"/>
    <mergeCell ref="R79:U79"/>
    <mergeCell ref="A1:W2"/>
    <mergeCell ref="R11:U11"/>
    <mergeCell ref="A11:A12"/>
    <mergeCell ref="E11:G11"/>
    <mergeCell ref="H11:M11"/>
    <mergeCell ref="N11:O11"/>
    <mergeCell ref="P11:Q11"/>
  </mergeCells>
  <dataValidations count="7">
    <dataValidation type="list" allowBlank="1" showInputMessage="1" showErrorMessage="1" sqref="D13:D73" xr:uid="{A2359D72-5E75-4745-AA9C-42EA57D57A84}">
      <formula1>Valg_3.1.2</formula1>
    </dataValidation>
    <dataValidation type="list" allowBlank="1" showInputMessage="1" showErrorMessage="1" sqref="V13:V15 C13:C73" xr:uid="{C6E24FBF-4BB9-4742-B9C2-89F732791755}">
      <formula1>Valg_4.1.1</formula1>
    </dataValidation>
    <dataValidation type="list" allowBlank="1" showInputMessage="1" showErrorMessage="1" sqref="O13:O14 M13:M14 K13:K14 G13:G14 I13:I14 U13:U14 Q13:Q14 S13:S14" xr:uid="{AA95B5CC-FDC6-4EF9-9499-92A0481325A3}">
      <formula1>Valg_2.1</formula1>
    </dataValidation>
    <dataValidation type="list" allowBlank="1" showInputMessage="1" showErrorMessage="1" sqref="R13:R15 P13:P15 H13:H15 E13:F15 L13:L15 N13:N15 T13:T15 J13:J15" xr:uid="{FC3953E2-FF24-4736-BDB9-C086845EE3B3}">
      <formula1>Valg_1.1</formula1>
    </dataValidation>
    <dataValidation type="list" allowBlank="1" showInputMessage="1" showErrorMessage="1" sqref="S15 U15:U17 Q15:Q17 O15:O18 M15:M18 K15:K18 I15:I18 G15:G18" xr:uid="{0C301F80-5C69-4802-9684-5FE768B57ABD}">
      <formula1>Valg_2.1.1</formula1>
    </dataValidation>
    <dataValidation type="list" allowBlank="1" showInputMessage="1" showErrorMessage="1" sqref="R16:R73 E16:F73 H16:H73 J16:J73 L16:L73 N16:N73 P16:P73 T16:T73 V16:V73" xr:uid="{07F4DEFA-0DFF-40F0-9216-D739FD2AB470}">
      <formula1>Valg_1.2</formula1>
    </dataValidation>
    <dataValidation type="list" allowBlank="1" showInputMessage="1" showErrorMessage="1" sqref="M19:M73 K19:K73 I19:I73 Q18:Q73 S16:S73 U18:U73 G19:G73 O19:O73" xr:uid="{BDD28B5C-F28D-4A8C-85ED-2D4E7762E3D4}">
      <formula1>Valg_2.1.1.1</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4B9E-874F-4BF2-89EC-AFC861B58E5F}">
  <sheetPr codeName="Sheet4"/>
  <dimension ref="A1:AA94"/>
  <sheetViews>
    <sheetView showGridLines="0" topLeftCell="A22" zoomScale="55" zoomScaleNormal="55" workbookViewId="0">
      <selection activeCell="E66" sqref="E66"/>
    </sheetView>
  </sheetViews>
  <sheetFormatPr defaultRowHeight="14.5" x14ac:dyDescent="0.35"/>
  <cols>
    <col min="1" max="1" width="27.54296875" bestFit="1" customWidth="1"/>
    <col min="2" max="2" width="8.453125" bestFit="1" customWidth="1"/>
    <col min="3" max="3" width="23" bestFit="1" customWidth="1"/>
    <col min="4" max="4" width="55.7265625" bestFit="1" customWidth="1"/>
    <col min="5" max="5" width="82" bestFit="1" customWidth="1"/>
    <col min="6" max="6" width="29.54296875" bestFit="1" customWidth="1"/>
    <col min="7" max="7" width="44" bestFit="1" customWidth="1"/>
    <col min="8" max="8" width="101.1796875" bestFit="1" customWidth="1"/>
    <col min="9" max="9" width="33.1796875" bestFit="1" customWidth="1"/>
    <col min="10" max="10" width="22.26953125" bestFit="1" customWidth="1"/>
    <col min="11" max="11" width="96.54296875" bestFit="1" customWidth="1"/>
    <col min="12" max="12" width="33.1796875" bestFit="1" customWidth="1"/>
    <col min="13" max="13" width="30.54296875" bestFit="1" customWidth="1"/>
    <col min="14" max="14" width="56.54296875" bestFit="1" customWidth="1"/>
    <col min="15" max="15" width="30.26953125" bestFit="1" customWidth="1"/>
    <col min="16" max="16" width="7.1796875" bestFit="1" customWidth="1"/>
    <col min="17" max="17" width="5.81640625" bestFit="1" customWidth="1"/>
    <col min="18" max="18" width="6.1796875" bestFit="1" customWidth="1"/>
    <col min="19" max="19" width="27.54296875" bestFit="1" customWidth="1"/>
    <col min="20" max="20" width="7.7265625" bestFit="1" customWidth="1"/>
    <col min="21" max="21" width="6.1796875" bestFit="1" customWidth="1"/>
    <col min="22" max="22" width="7.7265625" bestFit="1" customWidth="1"/>
    <col min="23" max="23" width="5.453125" bestFit="1" customWidth="1"/>
  </cols>
  <sheetData>
    <row r="1" spans="1:23" x14ac:dyDescent="0.35">
      <c r="A1" s="1"/>
      <c r="B1" s="1"/>
      <c r="C1" s="1"/>
    </row>
    <row r="3" spans="1:23" ht="15" thickBot="1" x14ac:dyDescent="0.4">
      <c r="A3" s="260" t="s">
        <v>223</v>
      </c>
      <c r="B3" s="260"/>
      <c r="C3" s="260"/>
      <c r="D3" s="260"/>
      <c r="E3" s="260"/>
      <c r="G3" s="261" t="s">
        <v>122</v>
      </c>
      <c r="H3" s="261"/>
      <c r="I3" s="261"/>
      <c r="J3" s="261"/>
      <c r="K3" s="261"/>
      <c r="M3" s="261" t="s">
        <v>124</v>
      </c>
      <c r="N3" s="261"/>
      <c r="O3" s="261"/>
      <c r="P3" s="261"/>
      <c r="Q3" s="261"/>
      <c r="S3" s="261" t="s">
        <v>224</v>
      </c>
      <c r="T3" s="261"/>
      <c r="U3" s="261"/>
      <c r="V3" s="261"/>
      <c r="W3" s="261"/>
    </row>
    <row r="4" spans="1:23" ht="15" thickBot="1" x14ac:dyDescent="0.4">
      <c r="A4" s="262" t="s">
        <v>218</v>
      </c>
      <c r="B4" s="263"/>
      <c r="C4" s="263"/>
      <c r="D4" s="263"/>
      <c r="E4" s="264"/>
      <c r="G4" s="262" t="s">
        <v>218</v>
      </c>
      <c r="H4" s="263"/>
      <c r="I4" s="263"/>
      <c r="J4" s="263"/>
      <c r="K4" s="264"/>
      <c r="L4" s="31"/>
      <c r="M4" s="262" t="s">
        <v>218</v>
      </c>
      <c r="N4" s="263"/>
      <c r="O4" s="263"/>
      <c r="P4" s="263"/>
      <c r="Q4" s="264"/>
      <c r="R4" s="31"/>
      <c r="S4" s="262" t="s">
        <v>218</v>
      </c>
      <c r="T4" s="263"/>
      <c r="U4" s="263"/>
      <c r="V4" s="263"/>
      <c r="W4" s="264"/>
    </row>
    <row r="5" spans="1:23" x14ac:dyDescent="0.35">
      <c r="A5" s="22" t="s">
        <v>213</v>
      </c>
      <c r="B5" s="20">
        <f>SUM('Samlet afkrydsningsskema'!C13:C172)</f>
        <v>16017</v>
      </c>
      <c r="C5" s="20" t="s">
        <v>215</v>
      </c>
      <c r="D5" s="20"/>
      <c r="E5" s="23"/>
      <c r="G5" s="22" t="s">
        <v>213</v>
      </c>
      <c r="H5" s="20">
        <f>SUM('Fritliggende parcelhuse'!B13:B73)</f>
        <v>5452</v>
      </c>
      <c r="I5" s="20" t="s">
        <v>215</v>
      </c>
      <c r="J5" s="20"/>
      <c r="K5" s="23"/>
      <c r="L5" s="29"/>
      <c r="M5" s="22" t="s">
        <v>213</v>
      </c>
      <c r="N5" s="20">
        <f>SUM(Rækkehuse!B13:B49)</f>
        <v>8187</v>
      </c>
      <c r="O5" s="20" t="s">
        <v>215</v>
      </c>
      <c r="P5" s="20"/>
      <c r="Q5" s="23"/>
      <c r="R5" s="29"/>
      <c r="S5" s="22" t="s">
        <v>213</v>
      </c>
      <c r="T5" s="20">
        <f>SUM('Til- og ombygninger'!B13:B74)</f>
        <v>2378</v>
      </c>
      <c r="U5" s="20" t="s">
        <v>215</v>
      </c>
      <c r="V5" s="20"/>
      <c r="W5" s="23"/>
    </row>
    <row r="6" spans="1:23" x14ac:dyDescent="0.35">
      <c r="A6" s="22" t="s">
        <v>214</v>
      </c>
      <c r="B6" s="20">
        <f>MIN('Samlet afkrydsningsskema'!C13:C172)</f>
        <v>1</v>
      </c>
      <c r="C6" s="20" t="s">
        <v>217</v>
      </c>
      <c r="D6" s="20">
        <f>MAX('Samlet afkrydsningsskema'!C13:C172)</f>
        <v>2365</v>
      </c>
      <c r="E6" s="23" t="s">
        <v>215</v>
      </c>
      <c r="G6" s="22" t="s">
        <v>214</v>
      </c>
      <c r="H6" s="20">
        <f>MIN('Fritliggende parcelhuse'!B13:B73)</f>
        <v>1</v>
      </c>
      <c r="I6" s="20" t="s">
        <v>217</v>
      </c>
      <c r="J6" s="20">
        <f>MAX('Fritliggende parcelhuse'!B13:B73)</f>
        <v>344</v>
      </c>
      <c r="K6" s="23" t="s">
        <v>215</v>
      </c>
      <c r="L6" s="29"/>
      <c r="M6" s="22" t="s">
        <v>214</v>
      </c>
      <c r="N6" s="20">
        <f>MIN(Rækkehuse!B13:B49)</f>
        <v>2</v>
      </c>
      <c r="O6" s="20" t="s">
        <v>217</v>
      </c>
      <c r="P6" s="20">
        <f>MAX(Rækkehuse!B13:B49)</f>
        <v>2365</v>
      </c>
      <c r="Q6" s="23" t="s">
        <v>215</v>
      </c>
      <c r="R6" s="29"/>
      <c r="S6" s="22" t="s">
        <v>214</v>
      </c>
      <c r="T6" s="20">
        <f>MIN('Til- og ombygninger'!B13:B74)</f>
        <v>1</v>
      </c>
      <c r="U6" s="20" t="s">
        <v>217</v>
      </c>
      <c r="V6" s="20">
        <f>MAX('Til- og ombygninger'!B13:B74)</f>
        <v>186</v>
      </c>
      <c r="W6" s="23" t="s">
        <v>215</v>
      </c>
    </row>
    <row r="7" spans="1:23" x14ac:dyDescent="0.35">
      <c r="A7" s="22" t="s">
        <v>216</v>
      </c>
      <c r="B7" s="21">
        <f>AVERAGE('Samlet afkrydsningsskema'!C13:C172)</f>
        <v>100.10625</v>
      </c>
      <c r="C7" s="20" t="s">
        <v>215</v>
      </c>
      <c r="D7" s="20"/>
      <c r="E7" s="23"/>
      <c r="G7" s="22" t="s">
        <v>216</v>
      </c>
      <c r="H7" s="21">
        <f>AVERAGE('Fritliggende parcelhuse'!B13:B73)</f>
        <v>89.377049180327873</v>
      </c>
      <c r="I7" s="20" t="s">
        <v>215</v>
      </c>
      <c r="J7" s="20"/>
      <c r="K7" s="23"/>
      <c r="L7" s="29"/>
      <c r="M7" s="22" t="s">
        <v>216</v>
      </c>
      <c r="N7" s="21">
        <f>AVERAGE(Rækkehuse!B13:B49)</f>
        <v>221.27027027027026</v>
      </c>
      <c r="O7" s="20" t="s">
        <v>215</v>
      </c>
      <c r="P7" s="20"/>
      <c r="Q7" s="23"/>
      <c r="R7" s="29"/>
      <c r="S7" s="22" t="s">
        <v>216</v>
      </c>
      <c r="T7" s="21">
        <f>AVERAGE('Til- og ombygninger'!B13:B74)</f>
        <v>38.354838709677416</v>
      </c>
      <c r="U7" s="20" t="s">
        <v>215</v>
      </c>
      <c r="V7" s="20"/>
      <c r="W7" s="23"/>
    </row>
    <row r="8" spans="1:23" x14ac:dyDescent="0.35">
      <c r="A8" s="22" t="s">
        <v>222</v>
      </c>
      <c r="B8" s="21">
        <f>_xlfn.STDEV.S('Samlet afkrydsningsskema'!C13:C172)</f>
        <v>213.76059602630698</v>
      </c>
      <c r="C8" s="20"/>
      <c r="D8" s="20"/>
      <c r="E8" s="23"/>
      <c r="G8" s="22" t="s">
        <v>222</v>
      </c>
      <c r="H8" s="21">
        <f>_xlfn.STDEV.S('Fritliggende parcelhuse'!B13:B73)</f>
        <v>66.881029680676576</v>
      </c>
      <c r="I8" s="20"/>
      <c r="J8" s="20"/>
      <c r="K8" s="23"/>
      <c r="L8" s="29"/>
      <c r="M8" s="22" t="s">
        <v>222</v>
      </c>
      <c r="N8" s="21">
        <f>_xlfn.STDEV.S(Rækkehuse!B13:B49)</f>
        <v>411.50966295179836</v>
      </c>
      <c r="O8" s="20"/>
      <c r="P8" s="20"/>
      <c r="Q8" s="23"/>
      <c r="R8" s="29"/>
      <c r="S8" s="22" t="s">
        <v>222</v>
      </c>
      <c r="T8" s="21">
        <f>_xlfn.STDEV.S('Til- og ombygninger'!B13:B74)</f>
        <v>43.234054873366098</v>
      </c>
      <c r="U8" s="20"/>
      <c r="V8" s="20"/>
      <c r="W8" s="23"/>
    </row>
    <row r="9" spans="1:23" x14ac:dyDescent="0.35">
      <c r="A9" s="22" t="s">
        <v>220</v>
      </c>
      <c r="B9" s="28">
        <f>COUNTIF('Samlet afkrydsningsskema'!D13:D172,"Ja")+COUNTIF('Samlet afkrydsningsskema'!D13:D172,"Nej")</f>
        <v>160</v>
      </c>
      <c r="C9" s="20" t="s">
        <v>221</v>
      </c>
      <c r="D9" s="20"/>
      <c r="E9" s="23"/>
      <c r="G9" s="22" t="s">
        <v>220</v>
      </c>
      <c r="H9" s="28">
        <f>COUNTIF('Fritliggende parcelhuse'!C13:C73,"Ja")+COUNTIF('Fritliggende parcelhuse'!C13:C73,"Nej")</f>
        <v>61</v>
      </c>
      <c r="I9" s="20" t="s">
        <v>221</v>
      </c>
      <c r="J9" s="20"/>
      <c r="K9" s="23"/>
      <c r="L9" s="29"/>
      <c r="M9" s="22" t="s">
        <v>220</v>
      </c>
      <c r="N9" s="28">
        <f>COUNTIF(Rækkehuse!C13:C49,"Ja")+COUNTIF(Rækkehuse!C13:C49,"Nej")</f>
        <v>37</v>
      </c>
      <c r="O9" s="20" t="s">
        <v>221</v>
      </c>
      <c r="P9" s="20"/>
      <c r="Q9" s="23"/>
      <c r="R9" s="29"/>
      <c r="S9" s="22" t="s">
        <v>220</v>
      </c>
      <c r="T9" s="28">
        <f>COUNTIF('Til- og ombygninger'!C13:C74,"Ja")+COUNTIF('Til- og ombygninger'!C13:C74,"Nej")</f>
        <v>62</v>
      </c>
      <c r="U9" s="20" t="s">
        <v>221</v>
      </c>
      <c r="V9" s="20"/>
      <c r="W9" s="23"/>
    </row>
    <row r="10" spans="1:23" ht="15" thickBot="1" x14ac:dyDescent="0.4">
      <c r="A10" s="24" t="s">
        <v>219</v>
      </c>
      <c r="B10" s="25">
        <f>COUNTIF('Samlet afkrydsningsskema'!D13:D172,"Ja")</f>
        <v>44</v>
      </c>
      <c r="C10" s="25" t="s">
        <v>221</v>
      </c>
      <c r="D10" s="26">
        <f>B10/B9</f>
        <v>0.27500000000000002</v>
      </c>
      <c r="E10" s="27"/>
      <c r="G10" s="24" t="s">
        <v>219</v>
      </c>
      <c r="H10" s="25">
        <f>COUNTIF('Fritliggende parcelhuse'!C13:C73,"Ja")</f>
        <v>15</v>
      </c>
      <c r="I10" s="25" t="s">
        <v>221</v>
      </c>
      <c r="J10" s="26">
        <f>H10/H9</f>
        <v>0.24590163934426229</v>
      </c>
      <c r="K10" s="27"/>
      <c r="L10" s="30"/>
      <c r="M10" s="24" t="s">
        <v>219</v>
      </c>
      <c r="N10" s="25">
        <f>COUNTIF(Rækkehuse!C13:C49,"Ja")</f>
        <v>9</v>
      </c>
      <c r="O10" s="25" t="s">
        <v>221</v>
      </c>
      <c r="P10" s="26">
        <f>N10/N9</f>
        <v>0.24324324324324326</v>
      </c>
      <c r="Q10" s="27"/>
      <c r="R10" s="29"/>
      <c r="S10" s="24" t="s">
        <v>219</v>
      </c>
      <c r="T10" s="25">
        <f>COUNTIF('Til- og ombygninger'!C14:C74,"Ja")</f>
        <v>19</v>
      </c>
      <c r="U10" s="25" t="s">
        <v>221</v>
      </c>
      <c r="V10" s="26">
        <f>T10/T9</f>
        <v>0.30645161290322581</v>
      </c>
      <c r="W10" s="27"/>
    </row>
    <row r="27" spans="2:15" ht="15" thickBot="1" x14ac:dyDescent="0.4"/>
    <row r="28" spans="2:15" ht="15" thickBot="1" x14ac:dyDescent="0.4">
      <c r="B28" s="91">
        <v>1</v>
      </c>
    </row>
    <row r="29" spans="2:15" ht="15" thickBot="1" x14ac:dyDescent="0.4">
      <c r="E29" s="74" t="s">
        <v>140</v>
      </c>
      <c r="F29" s="237" t="s">
        <v>0</v>
      </c>
      <c r="G29" s="238"/>
      <c r="H29" s="237" t="s">
        <v>6</v>
      </c>
      <c r="I29" s="238"/>
      <c r="J29" s="238"/>
      <c r="K29" s="75" t="s">
        <v>8</v>
      </c>
      <c r="L29" s="74" t="s">
        <v>9</v>
      </c>
      <c r="M29" s="239" t="s">
        <v>12</v>
      </c>
      <c r="N29" s="241"/>
      <c r="O29" s="11" t="s">
        <v>133</v>
      </c>
    </row>
    <row r="30" spans="2:15" ht="15" thickBot="1" x14ac:dyDescent="0.4">
      <c r="E30" s="93" t="s">
        <v>143</v>
      </c>
      <c r="F30" s="93" t="s">
        <v>1</v>
      </c>
      <c r="G30" s="93" t="s">
        <v>2</v>
      </c>
      <c r="H30" s="93" t="s">
        <v>22</v>
      </c>
      <c r="I30" s="93" t="s">
        <v>4</v>
      </c>
      <c r="J30" s="93" t="s">
        <v>5</v>
      </c>
      <c r="K30" s="93" t="s">
        <v>7</v>
      </c>
      <c r="L30" s="94" t="s">
        <v>10</v>
      </c>
      <c r="M30" s="93" t="s">
        <v>11</v>
      </c>
      <c r="N30" s="93" t="s">
        <v>23</v>
      </c>
      <c r="O30" s="94" t="s">
        <v>134</v>
      </c>
    </row>
    <row r="31" spans="2:15" x14ac:dyDescent="0.35">
      <c r="C31" s="257" t="s">
        <v>248</v>
      </c>
      <c r="D31" s="95" t="s">
        <v>135</v>
      </c>
      <c r="E31" s="158">
        <f>Noter!F19</f>
        <v>44</v>
      </c>
      <c r="F31" s="158">
        <f>Noter!G19</f>
        <v>123</v>
      </c>
      <c r="G31" s="158">
        <f>Noter!H19</f>
        <v>108</v>
      </c>
      <c r="H31" s="158">
        <f>Noter!I19</f>
        <v>94</v>
      </c>
      <c r="I31" s="158">
        <f>Noter!J19</f>
        <v>83</v>
      </c>
      <c r="J31" s="158">
        <f>Noter!K19</f>
        <v>40</v>
      </c>
      <c r="K31" s="158">
        <f>Noter!L19</f>
        <v>6</v>
      </c>
      <c r="L31" s="158">
        <f>Noter!M19</f>
        <v>78</v>
      </c>
      <c r="M31" s="158">
        <f>Noter!N19</f>
        <v>98</v>
      </c>
      <c r="N31" s="158">
        <f>Noter!O19</f>
        <v>41</v>
      </c>
      <c r="O31" s="19">
        <f>Noter!P19</f>
        <v>2</v>
      </c>
    </row>
    <row r="32" spans="2:15" x14ac:dyDescent="0.35">
      <c r="C32" s="258"/>
      <c r="D32" s="96" t="s">
        <v>14</v>
      </c>
      <c r="E32" s="185">
        <f>Noter!F20</f>
        <v>116</v>
      </c>
      <c r="F32" s="185">
        <f>Noter!G20</f>
        <v>37</v>
      </c>
      <c r="G32" s="185">
        <f>Noter!H20</f>
        <v>52</v>
      </c>
      <c r="H32" s="185">
        <f>Noter!I20</f>
        <v>66</v>
      </c>
      <c r="I32" s="185">
        <f>Noter!J20</f>
        <v>77</v>
      </c>
      <c r="J32" s="185">
        <f>Noter!K20</f>
        <v>120</v>
      </c>
      <c r="K32" s="185">
        <f>Noter!L20</f>
        <v>154</v>
      </c>
      <c r="L32" s="185">
        <f>Noter!M20</f>
        <v>82</v>
      </c>
      <c r="M32" s="185">
        <f>Noter!N20</f>
        <v>62</v>
      </c>
      <c r="N32" s="185">
        <f>Noter!O20</f>
        <v>112</v>
      </c>
      <c r="O32" s="97">
        <f>Noter!P20</f>
        <v>158</v>
      </c>
    </row>
    <row r="33" spans="3:15" x14ac:dyDescent="0.35">
      <c r="C33" s="258"/>
      <c r="D33" s="96" t="s">
        <v>154</v>
      </c>
      <c r="E33" s="185">
        <f>Noter!F21</f>
        <v>0</v>
      </c>
      <c r="F33" s="185">
        <f>Noter!G21</f>
        <v>0</v>
      </c>
      <c r="G33" s="185">
        <f>Noter!H21</f>
        <v>0</v>
      </c>
      <c r="H33" s="185">
        <f>Noter!I21</f>
        <v>0</v>
      </c>
      <c r="I33" s="185">
        <f>Noter!J21</f>
        <v>0</v>
      </c>
      <c r="J33" s="185">
        <f>Noter!K21</f>
        <v>0</v>
      </c>
      <c r="K33" s="185">
        <f>Noter!L21</f>
        <v>0</v>
      </c>
      <c r="L33" s="185">
        <f>Noter!M21</f>
        <v>0</v>
      </c>
      <c r="M33" s="185">
        <f>Noter!N21</f>
        <v>0</v>
      </c>
      <c r="N33" s="185">
        <f>Noter!O21</f>
        <v>7</v>
      </c>
      <c r="O33" s="97">
        <f>Noter!P21</f>
        <v>0</v>
      </c>
    </row>
    <row r="34" spans="3:15" x14ac:dyDescent="0.35">
      <c r="C34" s="258"/>
      <c r="D34" s="96" t="s">
        <v>223</v>
      </c>
      <c r="E34" s="185">
        <f>Noter!F22</f>
        <v>160</v>
      </c>
      <c r="F34" s="185">
        <f>Noter!G22</f>
        <v>160</v>
      </c>
      <c r="G34" s="185">
        <f>Noter!H22</f>
        <v>160</v>
      </c>
      <c r="H34" s="185">
        <f>Noter!I22</f>
        <v>160</v>
      </c>
      <c r="I34" s="185">
        <f>Noter!J22</f>
        <v>160</v>
      </c>
      <c r="J34" s="185">
        <f>Noter!K22</f>
        <v>160</v>
      </c>
      <c r="K34" s="185">
        <f>Noter!L22</f>
        <v>160</v>
      </c>
      <c r="L34" s="185">
        <f>Noter!M22</f>
        <v>160</v>
      </c>
      <c r="M34" s="185">
        <f>Noter!N22</f>
        <v>160</v>
      </c>
      <c r="N34" s="185">
        <f>Noter!O22</f>
        <v>160</v>
      </c>
      <c r="O34" s="97">
        <f>Noter!P22</f>
        <v>160</v>
      </c>
    </row>
    <row r="35" spans="3:15" ht="15" thickBot="1" x14ac:dyDescent="0.4">
      <c r="C35" s="259"/>
      <c r="D35" s="98" t="s">
        <v>249</v>
      </c>
      <c r="E35" s="187">
        <f>Noter!F23</f>
        <v>0.27500000000000002</v>
      </c>
      <c r="F35" s="187">
        <f>Noter!G23</f>
        <v>0.76875000000000004</v>
      </c>
      <c r="G35" s="187">
        <f>Noter!H23</f>
        <v>0.67500000000000004</v>
      </c>
      <c r="H35" s="187">
        <f>Noter!I23</f>
        <v>0.58750000000000002</v>
      </c>
      <c r="I35" s="187">
        <f>Noter!J23</f>
        <v>0.51875000000000004</v>
      </c>
      <c r="J35" s="187">
        <f>Noter!K23</f>
        <v>0.25</v>
      </c>
      <c r="K35" s="187">
        <f>Noter!L23</f>
        <v>3.7499999999999999E-2</v>
      </c>
      <c r="L35" s="187">
        <f>Noter!M23</f>
        <v>0.48749999999999999</v>
      </c>
      <c r="M35" s="187">
        <f>Noter!N23</f>
        <v>0.61250000000000004</v>
      </c>
      <c r="N35" s="187">
        <f>Noter!O23</f>
        <v>0.26797385620915032</v>
      </c>
      <c r="O35" s="99">
        <f>Noter!P23</f>
        <v>1.2500000000000001E-2</v>
      </c>
    </row>
    <row r="36" spans="3:15" x14ac:dyDescent="0.35">
      <c r="C36" s="257" t="s">
        <v>132</v>
      </c>
      <c r="D36" s="95" t="s">
        <v>135</v>
      </c>
      <c r="E36" s="158">
        <f>Noter!F24</f>
        <v>15</v>
      </c>
      <c r="F36" s="158">
        <f>Noter!G24</f>
        <v>51</v>
      </c>
      <c r="G36" s="158">
        <f>Noter!H24</f>
        <v>50</v>
      </c>
      <c r="H36" s="158">
        <f>Noter!I24</f>
        <v>46</v>
      </c>
      <c r="I36" s="158">
        <f>Noter!J24</f>
        <v>44</v>
      </c>
      <c r="J36" s="158">
        <f>Noter!K24</f>
        <v>25</v>
      </c>
      <c r="K36" s="158">
        <f>Noter!L24</f>
        <v>0</v>
      </c>
      <c r="L36" s="158">
        <f>Noter!M24</f>
        <v>51</v>
      </c>
      <c r="M36" s="158">
        <f>Noter!N24</f>
        <v>54</v>
      </c>
      <c r="N36" s="158">
        <f>Noter!O24</f>
        <v>25</v>
      </c>
      <c r="O36" s="19">
        <f>Noter!P24</f>
        <v>0</v>
      </c>
    </row>
    <row r="37" spans="3:15" x14ac:dyDescent="0.35">
      <c r="C37" s="258"/>
      <c r="D37" s="96" t="s">
        <v>14</v>
      </c>
      <c r="E37" s="185">
        <f>Noter!F25</f>
        <v>46</v>
      </c>
      <c r="F37" s="185">
        <f>Noter!G25</f>
        <v>10</v>
      </c>
      <c r="G37" s="185">
        <f>Noter!H25</f>
        <v>11</v>
      </c>
      <c r="H37" s="185">
        <f>Noter!I25</f>
        <v>15</v>
      </c>
      <c r="I37" s="185">
        <f>Noter!J25</f>
        <v>17</v>
      </c>
      <c r="J37" s="185">
        <f>Noter!K25</f>
        <v>36</v>
      </c>
      <c r="K37" s="185">
        <f>Noter!L25</f>
        <v>61</v>
      </c>
      <c r="L37" s="185">
        <f>Noter!M25</f>
        <v>10</v>
      </c>
      <c r="M37" s="185">
        <f>Noter!N25</f>
        <v>7</v>
      </c>
      <c r="N37" s="185">
        <f>Noter!O25</f>
        <v>35</v>
      </c>
      <c r="O37" s="97">
        <f>Noter!P25</f>
        <v>61</v>
      </c>
    </row>
    <row r="38" spans="3:15" x14ac:dyDescent="0.35">
      <c r="C38" s="258"/>
      <c r="D38" s="96" t="s">
        <v>154</v>
      </c>
      <c r="E38" s="185">
        <f>Noter!F26</f>
        <v>0</v>
      </c>
      <c r="F38" s="185">
        <f>Noter!G26</f>
        <v>0</v>
      </c>
      <c r="G38" s="185">
        <f>Noter!H26</f>
        <v>0</v>
      </c>
      <c r="H38" s="185">
        <f>Noter!I26</f>
        <v>0</v>
      </c>
      <c r="I38" s="185">
        <f>Noter!J26</f>
        <v>0</v>
      </c>
      <c r="J38" s="185">
        <f>Noter!K26</f>
        <v>0</v>
      </c>
      <c r="K38" s="185">
        <f>Noter!L26</f>
        <v>0</v>
      </c>
      <c r="L38" s="185">
        <f>Noter!M26</f>
        <v>0</v>
      </c>
      <c r="M38" s="185">
        <f>Noter!N26</f>
        <v>0</v>
      </c>
      <c r="N38" s="185">
        <f>Noter!O26</f>
        <v>1</v>
      </c>
      <c r="O38" s="97">
        <f>Noter!P26</f>
        <v>0</v>
      </c>
    </row>
    <row r="39" spans="3:15" x14ac:dyDescent="0.35">
      <c r="C39" s="258"/>
      <c r="D39" s="96" t="s">
        <v>223</v>
      </c>
      <c r="E39" s="185">
        <f>Noter!F27</f>
        <v>61</v>
      </c>
      <c r="F39" s="185">
        <f>Noter!G27</f>
        <v>61</v>
      </c>
      <c r="G39" s="185">
        <f>Noter!H27</f>
        <v>61</v>
      </c>
      <c r="H39" s="185">
        <f>Noter!I27</f>
        <v>61</v>
      </c>
      <c r="I39" s="185">
        <f>Noter!J27</f>
        <v>61</v>
      </c>
      <c r="J39" s="185">
        <f>Noter!K27</f>
        <v>61</v>
      </c>
      <c r="K39" s="185">
        <f>Noter!L27</f>
        <v>61</v>
      </c>
      <c r="L39" s="185">
        <f>Noter!M27</f>
        <v>61</v>
      </c>
      <c r="M39" s="185">
        <f>Noter!N27</f>
        <v>61</v>
      </c>
      <c r="N39" s="185">
        <f>Noter!O27</f>
        <v>61</v>
      </c>
      <c r="O39" s="97">
        <f>Noter!P27</f>
        <v>61</v>
      </c>
    </row>
    <row r="40" spans="3:15" ht="15" thickBot="1" x14ac:dyDescent="0.4">
      <c r="C40" s="259"/>
      <c r="D40" s="98" t="s">
        <v>249</v>
      </c>
      <c r="E40" s="186">
        <f>Noter!F28</f>
        <v>0.24590163934426229</v>
      </c>
      <c r="F40" s="186">
        <f>Noter!G28</f>
        <v>0.83606557377049184</v>
      </c>
      <c r="G40" s="186">
        <f>Noter!H28</f>
        <v>0.81967213114754101</v>
      </c>
      <c r="H40" s="186">
        <f>Noter!I28</f>
        <v>0.75409836065573765</v>
      </c>
      <c r="I40" s="186">
        <f>Noter!J28</f>
        <v>0.72131147540983609</v>
      </c>
      <c r="J40" s="186">
        <f>Noter!K28</f>
        <v>0.4098360655737705</v>
      </c>
      <c r="K40" s="186">
        <f>Noter!L28</f>
        <v>0</v>
      </c>
      <c r="L40" s="186">
        <f>Noter!M28</f>
        <v>0.83606557377049184</v>
      </c>
      <c r="M40" s="186">
        <f>Noter!N28</f>
        <v>0.88524590163934425</v>
      </c>
      <c r="N40" s="186">
        <f>Noter!O28</f>
        <v>0.41666666666666669</v>
      </c>
      <c r="O40" s="100">
        <f>Noter!P28</f>
        <v>0</v>
      </c>
    </row>
    <row r="41" spans="3:15" x14ac:dyDescent="0.35">
      <c r="C41" s="257" t="s">
        <v>151</v>
      </c>
      <c r="D41" s="95" t="s">
        <v>135</v>
      </c>
      <c r="E41" s="158">
        <f>Noter!F29</f>
        <v>9</v>
      </c>
      <c r="F41" s="158">
        <f>Noter!G29</f>
        <v>32</v>
      </c>
      <c r="G41" s="158">
        <f>Noter!H29</f>
        <v>29</v>
      </c>
      <c r="H41" s="158">
        <f>Noter!I29</f>
        <v>29</v>
      </c>
      <c r="I41" s="158">
        <f>Noter!J29</f>
        <v>27</v>
      </c>
      <c r="J41" s="158">
        <f>Noter!K29</f>
        <v>13</v>
      </c>
      <c r="K41" s="158">
        <f>Noter!L29</f>
        <v>6</v>
      </c>
      <c r="L41" s="158">
        <f>Noter!M29</f>
        <v>27</v>
      </c>
      <c r="M41" s="158">
        <f>Noter!N29</f>
        <v>33</v>
      </c>
      <c r="N41" s="158">
        <f>Noter!O29</f>
        <v>16</v>
      </c>
      <c r="O41" s="19">
        <f>Noter!P29</f>
        <v>2</v>
      </c>
    </row>
    <row r="42" spans="3:15" x14ac:dyDescent="0.35">
      <c r="C42" s="258"/>
      <c r="D42" s="96" t="s">
        <v>14</v>
      </c>
      <c r="E42" s="185">
        <f>Noter!F30</f>
        <v>28</v>
      </c>
      <c r="F42" s="185">
        <f>Noter!G30</f>
        <v>5</v>
      </c>
      <c r="G42" s="185">
        <f>Noter!H30</f>
        <v>8</v>
      </c>
      <c r="H42" s="185">
        <f>Noter!I30</f>
        <v>8</v>
      </c>
      <c r="I42" s="185">
        <f>Noter!J30</f>
        <v>10</v>
      </c>
      <c r="J42" s="185">
        <f>Noter!K30</f>
        <v>24</v>
      </c>
      <c r="K42" s="185">
        <f>Noter!L30</f>
        <v>31</v>
      </c>
      <c r="L42" s="185">
        <f>Noter!M30</f>
        <v>10</v>
      </c>
      <c r="M42" s="185">
        <f>Noter!N30</f>
        <v>4</v>
      </c>
      <c r="N42" s="185">
        <f>Noter!O30</f>
        <v>16</v>
      </c>
      <c r="O42" s="97">
        <f>Noter!P30</f>
        <v>35</v>
      </c>
    </row>
    <row r="43" spans="3:15" x14ac:dyDescent="0.35">
      <c r="C43" s="258"/>
      <c r="D43" s="96" t="s">
        <v>154</v>
      </c>
      <c r="E43" s="185">
        <f>Noter!F31</f>
        <v>0</v>
      </c>
      <c r="F43" s="185">
        <f>Noter!G31</f>
        <v>0</v>
      </c>
      <c r="G43" s="185">
        <f>Noter!H31</f>
        <v>0</v>
      </c>
      <c r="H43" s="185">
        <f>Noter!I31</f>
        <v>0</v>
      </c>
      <c r="I43" s="185">
        <f>Noter!J31</f>
        <v>0</v>
      </c>
      <c r="J43" s="185">
        <f>Noter!K31</f>
        <v>0</v>
      </c>
      <c r="K43" s="185">
        <f>Noter!L31</f>
        <v>0</v>
      </c>
      <c r="L43" s="185">
        <f>Noter!M31</f>
        <v>0</v>
      </c>
      <c r="M43" s="185">
        <f>Noter!N31</f>
        <v>0</v>
      </c>
      <c r="N43" s="185">
        <f>Noter!O31</f>
        <v>5</v>
      </c>
      <c r="O43" s="97">
        <f>Noter!P31</f>
        <v>0</v>
      </c>
    </row>
    <row r="44" spans="3:15" x14ac:dyDescent="0.35">
      <c r="C44" s="258"/>
      <c r="D44" s="96" t="s">
        <v>223</v>
      </c>
      <c r="E44" s="185">
        <f>Noter!F32</f>
        <v>37</v>
      </c>
      <c r="F44" s="185">
        <f>Noter!G32</f>
        <v>37</v>
      </c>
      <c r="G44" s="185">
        <f>Noter!H32</f>
        <v>37</v>
      </c>
      <c r="H44" s="185">
        <f>Noter!I32</f>
        <v>37</v>
      </c>
      <c r="I44" s="185">
        <f>Noter!J32</f>
        <v>37</v>
      </c>
      <c r="J44" s="185">
        <f>Noter!K32</f>
        <v>37</v>
      </c>
      <c r="K44" s="185">
        <f>Noter!L32</f>
        <v>37</v>
      </c>
      <c r="L44" s="185">
        <f>Noter!M32</f>
        <v>37</v>
      </c>
      <c r="M44" s="185">
        <f>Noter!N32</f>
        <v>37</v>
      </c>
      <c r="N44" s="185">
        <f>Noter!O32</f>
        <v>37</v>
      </c>
      <c r="O44" s="97">
        <f>Noter!P32</f>
        <v>37</v>
      </c>
    </row>
    <row r="45" spans="3:15" ht="15" thickBot="1" x14ac:dyDescent="0.4">
      <c r="C45" s="259"/>
      <c r="D45" s="98" t="s">
        <v>249</v>
      </c>
      <c r="E45" s="187">
        <f>Noter!F33</f>
        <v>0.24324324324324326</v>
      </c>
      <c r="F45" s="187">
        <f>Noter!G33</f>
        <v>0.86486486486486491</v>
      </c>
      <c r="G45" s="187">
        <f>Noter!H33</f>
        <v>0.78378378378378377</v>
      </c>
      <c r="H45" s="187">
        <f>Noter!I33</f>
        <v>0.78378378378378377</v>
      </c>
      <c r="I45" s="187">
        <f>Noter!J33</f>
        <v>0.72972972972972971</v>
      </c>
      <c r="J45" s="187">
        <f>Noter!K33</f>
        <v>0.35135135135135137</v>
      </c>
      <c r="K45" s="187">
        <f>Noter!L33</f>
        <v>0.16216216216216217</v>
      </c>
      <c r="L45" s="187">
        <f>Noter!M33</f>
        <v>0.72972972972972971</v>
      </c>
      <c r="M45" s="187">
        <f>Noter!N33</f>
        <v>0.89189189189189189</v>
      </c>
      <c r="N45" s="187">
        <f>Noter!O33</f>
        <v>0.5</v>
      </c>
      <c r="O45" s="99">
        <f>Noter!P33</f>
        <v>5.4054054054054057E-2</v>
      </c>
    </row>
    <row r="46" spans="3:15" x14ac:dyDescent="0.35">
      <c r="C46" s="257" t="s">
        <v>224</v>
      </c>
      <c r="D46" s="95" t="s">
        <v>135</v>
      </c>
      <c r="E46" s="185">
        <f>Noter!F34</f>
        <v>20</v>
      </c>
      <c r="F46" s="185">
        <f>Noter!G34</f>
        <v>40</v>
      </c>
      <c r="G46" s="185">
        <f>Noter!H34</f>
        <v>29</v>
      </c>
      <c r="H46" s="185">
        <f>Noter!I34</f>
        <v>19</v>
      </c>
      <c r="I46" s="185">
        <f>Noter!J34</f>
        <v>12</v>
      </c>
      <c r="J46" s="185">
        <f>Noter!K34</f>
        <v>2</v>
      </c>
      <c r="K46" s="185">
        <f>Noter!L34</f>
        <v>0</v>
      </c>
      <c r="L46" s="185">
        <f>Noter!M34</f>
        <v>0</v>
      </c>
      <c r="M46" s="185">
        <f>Noter!N34</f>
        <v>11</v>
      </c>
      <c r="N46" s="185">
        <f>Noter!O34</f>
        <v>0</v>
      </c>
      <c r="O46" s="97">
        <f>Noter!P34</f>
        <v>0</v>
      </c>
    </row>
    <row r="47" spans="3:15" x14ac:dyDescent="0.35">
      <c r="C47" s="258"/>
      <c r="D47" s="96" t="s">
        <v>14</v>
      </c>
      <c r="E47" s="185">
        <f>Noter!F35</f>
        <v>42</v>
      </c>
      <c r="F47" s="185">
        <f>Noter!G35</f>
        <v>22</v>
      </c>
      <c r="G47" s="185">
        <f>Noter!H35</f>
        <v>33</v>
      </c>
      <c r="H47" s="185">
        <f>Noter!I35</f>
        <v>43</v>
      </c>
      <c r="I47" s="185">
        <f>Noter!J35</f>
        <v>50</v>
      </c>
      <c r="J47" s="185">
        <f>Noter!K35</f>
        <v>60</v>
      </c>
      <c r="K47" s="185">
        <f>Noter!L35</f>
        <v>62</v>
      </c>
      <c r="L47" s="185">
        <f>Noter!M35</f>
        <v>62</v>
      </c>
      <c r="M47" s="185">
        <f>Noter!N35</f>
        <v>51</v>
      </c>
      <c r="N47" s="185">
        <f>Noter!O35</f>
        <v>61</v>
      </c>
      <c r="O47" s="97">
        <f>Noter!P35</f>
        <v>62</v>
      </c>
    </row>
    <row r="48" spans="3:15" x14ac:dyDescent="0.35">
      <c r="C48" s="258"/>
      <c r="D48" s="96" t="s">
        <v>154</v>
      </c>
      <c r="E48" s="185">
        <f>Noter!F36</f>
        <v>0</v>
      </c>
      <c r="F48" s="185">
        <f>Noter!G36</f>
        <v>0</v>
      </c>
      <c r="G48" s="185">
        <f>Noter!H36</f>
        <v>0</v>
      </c>
      <c r="H48" s="185">
        <f>Noter!I36</f>
        <v>0</v>
      </c>
      <c r="I48" s="185">
        <f>Noter!J36</f>
        <v>0</v>
      </c>
      <c r="J48" s="185">
        <f>Noter!K36</f>
        <v>0</v>
      </c>
      <c r="K48" s="185">
        <f>Noter!L36</f>
        <v>0</v>
      </c>
      <c r="L48" s="185">
        <f>Noter!M36</f>
        <v>0</v>
      </c>
      <c r="M48" s="185">
        <f>Noter!N36</f>
        <v>0</v>
      </c>
      <c r="N48" s="185">
        <f>Noter!O36</f>
        <v>1</v>
      </c>
      <c r="O48" s="97">
        <f>Noter!P36</f>
        <v>0</v>
      </c>
    </row>
    <row r="49" spans="1:27" x14ac:dyDescent="0.35">
      <c r="C49" s="258"/>
      <c r="D49" s="96" t="s">
        <v>223</v>
      </c>
      <c r="E49" s="185">
        <f>Noter!F37</f>
        <v>62</v>
      </c>
      <c r="F49" s="185">
        <f>Noter!G37</f>
        <v>62</v>
      </c>
      <c r="G49" s="185">
        <f>Noter!H37</f>
        <v>62</v>
      </c>
      <c r="H49" s="185">
        <f>Noter!I37</f>
        <v>62</v>
      </c>
      <c r="I49" s="185">
        <f>Noter!J37</f>
        <v>62</v>
      </c>
      <c r="J49" s="185">
        <f>Noter!K37</f>
        <v>62</v>
      </c>
      <c r="K49" s="185">
        <f>Noter!L37</f>
        <v>62</v>
      </c>
      <c r="L49" s="185">
        <f>Noter!M37</f>
        <v>62</v>
      </c>
      <c r="M49" s="185">
        <f>Noter!N37</f>
        <v>62</v>
      </c>
      <c r="N49" s="185">
        <f>Noter!O37</f>
        <v>62</v>
      </c>
      <c r="O49" s="97">
        <f>Noter!P37</f>
        <v>62</v>
      </c>
    </row>
    <row r="50" spans="1:27" ht="15" thickBot="1" x14ac:dyDescent="0.4">
      <c r="C50" s="259"/>
      <c r="D50" s="98" t="s">
        <v>249</v>
      </c>
      <c r="E50" s="187">
        <f>Noter!F38</f>
        <v>0.32258064516129031</v>
      </c>
      <c r="F50" s="187">
        <f>Noter!G38</f>
        <v>0.64516129032258063</v>
      </c>
      <c r="G50" s="187">
        <f>Noter!H38</f>
        <v>0.46774193548387094</v>
      </c>
      <c r="H50" s="187">
        <f>Noter!I38</f>
        <v>0.30645161290322581</v>
      </c>
      <c r="I50" s="187">
        <f>Noter!J38</f>
        <v>0.19354838709677419</v>
      </c>
      <c r="J50" s="187">
        <f>Noter!K38</f>
        <v>3.2258064516129031E-2</v>
      </c>
      <c r="K50" s="187">
        <f>Noter!L38</f>
        <v>0</v>
      </c>
      <c r="L50" s="187">
        <f>Noter!M38</f>
        <v>0</v>
      </c>
      <c r="M50" s="187">
        <f>Noter!N38</f>
        <v>0.17741935483870969</v>
      </c>
      <c r="N50" s="187">
        <f>Noter!O38</f>
        <v>0</v>
      </c>
      <c r="O50" s="99">
        <f>Noter!P38</f>
        <v>0</v>
      </c>
      <c r="P50" s="197"/>
    </row>
    <row r="54" spans="1:27" ht="15" thickBot="1" x14ac:dyDescent="0.4"/>
    <row r="55" spans="1:27" ht="15" thickBot="1" x14ac:dyDescent="0.4">
      <c r="E55" s="74" t="s">
        <v>140</v>
      </c>
      <c r="F55" s="237" t="s">
        <v>0</v>
      </c>
      <c r="G55" s="238"/>
      <c r="H55" s="237" t="s">
        <v>6</v>
      </c>
      <c r="I55" s="238"/>
      <c r="J55" s="238"/>
      <c r="K55" s="75" t="s">
        <v>8</v>
      </c>
      <c r="L55" s="74" t="s">
        <v>9</v>
      </c>
      <c r="M55" s="239" t="s">
        <v>12</v>
      </c>
      <c r="N55" s="241"/>
      <c r="O55" s="11" t="s">
        <v>133</v>
      </c>
    </row>
    <row r="56" spans="1:27" ht="15" thickBot="1" x14ac:dyDescent="0.4">
      <c r="E56" s="141" t="s">
        <v>143</v>
      </c>
      <c r="F56" s="93" t="s">
        <v>1</v>
      </c>
      <c r="G56" s="93" t="s">
        <v>2</v>
      </c>
      <c r="H56" s="93" t="s">
        <v>22</v>
      </c>
      <c r="I56" s="93" t="s">
        <v>4</v>
      </c>
      <c r="J56" s="93" t="s">
        <v>5</v>
      </c>
      <c r="K56" s="93" t="s">
        <v>7</v>
      </c>
      <c r="L56" s="94" t="s">
        <v>10</v>
      </c>
      <c r="M56" s="93" t="s">
        <v>11</v>
      </c>
      <c r="N56" s="93" t="s">
        <v>23</v>
      </c>
      <c r="O56" s="94" t="s">
        <v>134</v>
      </c>
    </row>
    <row r="57" spans="1:27" ht="15" thickBot="1" x14ac:dyDescent="0.4">
      <c r="D57" s="101" t="s">
        <v>311</v>
      </c>
      <c r="E57" s="158">
        <f>IF($B$28=1,E31,IF($B$28=2,E36,IF($B$28=3,E41,IF($B$28=4,E46,NA))))</f>
        <v>44</v>
      </c>
      <c r="F57" s="158">
        <f>IF($B$28=1,F31,IF($B$28=2,F36,IF($B$28=3,F41,IF($B$28=4,F46,NA))))</f>
        <v>123</v>
      </c>
      <c r="G57" s="158">
        <f>IF($B$28=1,G31,IF($B$28=2,G36,IF($B$28=3,G41,IF($B$28=4,G46,NA))))</f>
        <v>108</v>
      </c>
      <c r="H57" s="158">
        <f>IF($B$28=1,H31,IF($B$28=2,H36,IF($B$28=3,H41,IF($B$28=4,H46,NA))))</f>
        <v>94</v>
      </c>
      <c r="I57" s="158">
        <f>IF($B$28=1,I31,IF($B$28=2,I36,IF($B$28=3,I41,IF($B$28=4,I46,NA))))</f>
        <v>83</v>
      </c>
      <c r="J57" s="158">
        <f>IF($B$28=1,J31,IF($B$28=2,J36,IF($B$28=3,J41,IF($B$28=4,J46,NA))))</f>
        <v>40</v>
      </c>
      <c r="K57" s="158">
        <f>IF($B$28=1,K31,IF($B$28=2,K36,IF($B$28=3,K41,IF($B$28=4,K46,NA))))</f>
        <v>6</v>
      </c>
      <c r="L57" s="158">
        <f>IF($B$28=1,L31,IF($B$28=2,L36,IF($B$28=3,L41,IF($B$28=4,L46,NA))))</f>
        <v>78</v>
      </c>
      <c r="M57" s="158">
        <f>IF($B$28=1,M31,IF($B$28=2,M36,IF($B$28=3,M41,IF($B$28=4,M46,NA))))</f>
        <v>98</v>
      </c>
      <c r="N57" s="158">
        <f>IF($B$28=1,N31,IF($B$28=2,N36,IF($B$28=3,N41,IF($B$28=4,N46,NA))))</f>
        <v>41</v>
      </c>
      <c r="O57" s="158">
        <f>IF($B$28=1,O31,IF($B$28=2,O36,IF($B$28=3,O41,IF($B$28=4,O46,NA))))</f>
        <v>2</v>
      </c>
    </row>
    <row r="58" spans="1:27" ht="15" thickBot="1" x14ac:dyDescent="0.4">
      <c r="D58" s="102" t="s">
        <v>312</v>
      </c>
      <c r="E58" s="158">
        <f>IF($B$28=1,E32,IF($B$28=2,E37,IF($B$28=3,E42,IF($B$28=4,E47,NA))))</f>
        <v>116</v>
      </c>
      <c r="F58" s="158">
        <f>IF($B$28=1,F32,IF($B$28=2,F37,IF($B$28=3,F42,IF($B$28=4,F47,NA))))</f>
        <v>37</v>
      </c>
      <c r="G58" s="158">
        <f>IF($B$28=1,G32,IF($B$28=2,G37,IF($B$28=3,G42,IF($B$28=4,G47,NA))))</f>
        <v>52</v>
      </c>
      <c r="H58" s="158">
        <f>IF($B$28=1,H32,IF($B$28=2,H37,IF($B$28=3,H42,IF($B$28=4,H47,NA))))</f>
        <v>66</v>
      </c>
      <c r="I58" s="158">
        <f>IF($B$28=1,I32,IF($B$28=2,I37,IF($B$28=3,I42,IF($B$28=4,I47,NA))))</f>
        <v>77</v>
      </c>
      <c r="J58" s="158">
        <f>IF($B$28=1,J32,IF($B$28=2,J37,IF($B$28=3,J42,IF($B$28=4,J47,NA))))</f>
        <v>120</v>
      </c>
      <c r="K58" s="158">
        <f>IF($B$28=1,K32,IF($B$28=2,K37,IF($B$28=3,K42,IF($B$28=4,K47,NA))))</f>
        <v>154</v>
      </c>
      <c r="L58" s="158">
        <f>IF($B$28=1,L32,IF($B$28=2,L37,IF($B$28=3,L42,IF($B$28=4,L47,NA))))</f>
        <v>82</v>
      </c>
      <c r="M58" s="158">
        <f>IF($B$28=1,M32,IF($B$28=2,M37,IF($B$28=3,M42,IF($B$28=4,M47,NA))))</f>
        <v>62</v>
      </c>
      <c r="N58" s="158">
        <f>IF($B$28=1,N32,IF($B$28=2,N37,IF($B$28=3,N42,IF($B$28=4,N47,NA))))</f>
        <v>112</v>
      </c>
      <c r="O58" s="158">
        <f>IF($B$28=1,O32,IF($B$28=2,O37,IF($B$28=3,O42,IF($B$28=4,O47,NA))))</f>
        <v>158</v>
      </c>
    </row>
    <row r="59" spans="1:27" ht="15" thickBot="1" x14ac:dyDescent="0.4">
      <c r="D59" s="102" t="s">
        <v>302</v>
      </c>
      <c r="E59" s="158">
        <f>IF($B$28=1,E33,IF($B$28=2,E38,IF($B$28=3,E43,IF($B$28=4,E48,NA))))</f>
        <v>0</v>
      </c>
      <c r="F59" s="158">
        <f>IF($B$28=1,F33,IF($B$28=2,F38,IF($B$28=3,F43,IF($B$28=4,F48,NA))))</f>
        <v>0</v>
      </c>
      <c r="G59" s="158">
        <f>IF($B$28=1,G33,IF($B$28=2,G38,IF($B$28=3,G43,IF($B$28=4,G48,NA))))</f>
        <v>0</v>
      </c>
      <c r="H59" s="158">
        <f>IF($B$28=1,H33,IF($B$28=2,H38,IF($B$28=3,H43,IF($B$28=4,H48,NA))))</f>
        <v>0</v>
      </c>
      <c r="I59" s="158">
        <f>IF($B$28=1,I33,IF($B$28=2,I38,IF($B$28=3,I43,IF($B$28=4,I48,NA))))</f>
        <v>0</v>
      </c>
      <c r="J59" s="158">
        <f>IF($B$28=1,J33,IF($B$28=2,J38,IF($B$28=3,J43,IF($B$28=4,J48,NA))))</f>
        <v>0</v>
      </c>
      <c r="K59" s="158">
        <f>IF($B$28=1,K33,IF($B$28=2,K38,IF($B$28=3,K43,IF($B$28=4,K48,NA))))</f>
        <v>0</v>
      </c>
      <c r="L59" s="158">
        <f>IF($B$28=1,L33,IF($B$28=2,L38,IF($B$28=3,L43,IF($B$28=4,L48,NA))))</f>
        <v>0</v>
      </c>
      <c r="M59" s="158">
        <f>IF($B$28=1,M33,IF($B$28=2,M38,IF($B$28=3,M43,IF($B$28=4,M48,NA))))</f>
        <v>0</v>
      </c>
      <c r="N59" s="158">
        <f>IF($B$28=1,N33,IF($B$28=2,N38,IF($B$28=3,N43,IF($B$28=4,N48,NA))))</f>
        <v>7</v>
      </c>
      <c r="O59" s="158">
        <f>IF($B$28=1,O33,IF($B$28=2,O38,IF($B$28=3,O43,IF($B$28=4,O48,NA))))</f>
        <v>0</v>
      </c>
    </row>
    <row r="60" spans="1:27" ht="15" thickBot="1" x14ac:dyDescent="0.4">
      <c r="D60" s="102" t="s">
        <v>223</v>
      </c>
      <c r="E60" s="158">
        <f>IF($B$28=1,E34,IF($B$28=2,E39,IF($B$28=3,E44,IF($B$28=4,E49,NA))))</f>
        <v>160</v>
      </c>
      <c r="F60" s="158">
        <f>IF($B$28=1,F34,IF($B$28=2,F39,IF($B$28=3,F44,IF($B$28=4,F49,NA))))</f>
        <v>160</v>
      </c>
      <c r="G60" s="158">
        <f>IF($B$28=1,G34,IF($B$28=2,G39,IF($B$28=3,G44,IF($B$28=4,G49,NA))))</f>
        <v>160</v>
      </c>
      <c r="H60" s="158">
        <f>IF($B$28=1,H34,IF($B$28=2,H39,IF($B$28=3,H44,IF($B$28=4,H49,NA))))</f>
        <v>160</v>
      </c>
      <c r="I60" s="158">
        <f>IF($B$28=1,I34,IF($B$28=2,I39,IF($B$28=3,I44,IF($B$28=4,I49,NA))))</f>
        <v>160</v>
      </c>
      <c r="J60" s="158">
        <f>IF($B$28=1,J34,IF($B$28=2,J39,IF($B$28=3,J44,IF($B$28=4,J49,NA))))</f>
        <v>160</v>
      </c>
      <c r="K60" s="158">
        <f>IF($B$28=1,K34,IF($B$28=2,K39,IF($B$28=3,K44,IF($B$28=4,K49,NA))))</f>
        <v>160</v>
      </c>
      <c r="L60" s="158">
        <f>IF($B$28=1,L34,IF($B$28=2,L39,IF($B$28=3,L44,IF($B$28=4,L49,NA))))</f>
        <v>160</v>
      </c>
      <c r="M60" s="158">
        <f>IF($B$28=1,M34,IF($B$28=2,M39,IF($B$28=3,M44,IF($B$28=4,M49,NA))))</f>
        <v>160</v>
      </c>
      <c r="N60" s="158">
        <f>IF($B$28=1,N34,IF($B$28=2,N39,IF($B$28=3,N44,IF($B$28=4,N49,NA))))</f>
        <v>160</v>
      </c>
      <c r="O60" s="158">
        <f>IF($B$28=1,O34,IF($B$28=2,O39,IF($B$28=3,O44,IF($B$28=4,O49,NA))))</f>
        <v>160</v>
      </c>
    </row>
    <row r="61" spans="1:27" ht="15" thickBot="1" x14ac:dyDescent="0.4">
      <c r="D61" s="103" t="s">
        <v>249</v>
      </c>
      <c r="E61" s="172">
        <f>IF($B$28=1,E35,IF($B$28=2,E40,IF($B$28=3,E45,IF($B$28=4,E50,NA))))</f>
        <v>0.27500000000000002</v>
      </c>
      <c r="F61" s="172">
        <f>IF($B$28=1,F35,IF($B$28=2,F40,IF($B$28=3,F45,IF($B$28=4,F50,NA))))</f>
        <v>0.76875000000000004</v>
      </c>
      <c r="G61" s="172">
        <f>IF($B$28=1,G35,IF($B$28=2,G40,IF($B$28=3,G45,IF($B$28=4,G50,NA))))</f>
        <v>0.67500000000000004</v>
      </c>
      <c r="H61" s="172">
        <f>IF($B$28=1,H35,IF($B$28=2,H40,IF($B$28=3,H45,IF($B$28=4,H50,NA))))</f>
        <v>0.58750000000000002</v>
      </c>
      <c r="I61" s="172">
        <f>IF($B$28=1,I35,IF($B$28=2,I40,IF($B$28=3,I45,IF($B$28=4,I50,NA))))</f>
        <v>0.51875000000000004</v>
      </c>
      <c r="J61" s="172">
        <f>IF($B$28=1,J35,IF($B$28=2,J40,IF($B$28=3,J45,IF($B$28=4,J50,NA))))</f>
        <v>0.25</v>
      </c>
      <c r="K61" s="172">
        <f>IF($B$28=1,K35,IF($B$28=2,K40,IF($B$28=3,K45,IF($B$28=4,K50,NA))))</f>
        <v>3.7499999999999999E-2</v>
      </c>
      <c r="L61" s="172">
        <f>IF($B$28=1,L35,IF($B$28=2,L40,IF($B$28=3,L45,IF($B$28=4,L50,NA))))</f>
        <v>0.48749999999999999</v>
      </c>
      <c r="M61" s="172">
        <f>IF($B$28=1,M35,IF($B$28=2,M40,IF($B$28=3,M45,IF($B$28=4,M50,NA))))</f>
        <v>0.61250000000000004</v>
      </c>
      <c r="N61" s="172">
        <f>IF($B$28=1,N35,IF($B$28=2,N40,IF($B$28=3,N45,IF($B$28=4,N50,NA))))</f>
        <v>0.26797385620915032</v>
      </c>
      <c r="O61" s="172">
        <f>IF($B$28=1,O35,IF($B$28=2,O40,IF($B$28=3,O45,IF($B$28=4,O50,NA))))</f>
        <v>1.2500000000000001E-2</v>
      </c>
    </row>
    <row r="63" spans="1:27" ht="15" thickBot="1" x14ac:dyDescent="0.4">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row>
    <row r="64" spans="1:27" ht="15" thickBot="1" x14ac:dyDescent="0.4">
      <c r="A64" s="190"/>
      <c r="B64" s="190"/>
      <c r="C64" s="190"/>
      <c r="D64" s="190"/>
      <c r="E64" s="209" t="s">
        <v>140</v>
      </c>
      <c r="F64" s="210" t="s">
        <v>0</v>
      </c>
      <c r="G64" s="210" t="s">
        <v>6</v>
      </c>
      <c r="H64" s="211" t="s">
        <v>8</v>
      </c>
      <c r="I64" s="209" t="s">
        <v>9</v>
      </c>
      <c r="J64" s="212" t="s">
        <v>12</v>
      </c>
      <c r="K64" s="213" t="s">
        <v>133</v>
      </c>
      <c r="L64" s="190"/>
      <c r="M64" s="190"/>
      <c r="N64" s="190"/>
      <c r="O64" s="190"/>
      <c r="P64" s="190"/>
      <c r="Q64" s="190"/>
      <c r="R64" s="190"/>
      <c r="S64" s="190"/>
      <c r="T64" s="190"/>
      <c r="U64" s="190"/>
      <c r="V64" s="190"/>
      <c r="W64" s="190"/>
    </row>
    <row r="65" spans="1:27" ht="15" thickBot="1" x14ac:dyDescent="0.4">
      <c r="A65" s="190"/>
      <c r="B65" s="190"/>
      <c r="C65" s="190"/>
      <c r="D65" s="216" t="s">
        <v>311</v>
      </c>
      <c r="E65" s="158">
        <f>IF($B$28=1,E74,IF($B$28=2,E79,IF($B$28=3,E84,IF($B$28=4,E89,NA))))</f>
        <v>44</v>
      </c>
      <c r="F65" s="158">
        <f>IF($B$28=1,F74,IF($B$28=2,F79,IF($B$28=3,F84,IF($B$28=4,F89,NA))))</f>
        <v>108</v>
      </c>
      <c r="G65" s="158">
        <f>IF($B$28=1,H74,IF($B$28=2,H79,IF($B$28=3,H84,IF($B$28=4,H89,NA))))</f>
        <v>40</v>
      </c>
      <c r="H65" s="158">
        <f>IF($B$28=1,K74,IF($B$28=2,K79,IF($B$28=3,K84,IF($B$28=4,K89,NA))))</f>
        <v>6</v>
      </c>
      <c r="I65" s="158">
        <f>IF($B$28=1,L74,IF($B$28=2,L79,IF($B$28=3,L84,IF($B$28=4,L89,NA))))</f>
        <v>78</v>
      </c>
      <c r="J65" s="158">
        <f>IF($B$28=1,N74,IF($B$28=2,N79,IF($B$28=3,N84,IF($B$28=4,N89,NA))))</f>
        <v>41</v>
      </c>
      <c r="K65" s="158">
        <f>IF($B$28=1,O74,IF($B$28=2,O79,IF($B$28=3,O84,IF($B$28=4,O89,NA))))</f>
        <v>2</v>
      </c>
      <c r="L65" s="190"/>
      <c r="M65" s="190"/>
      <c r="N65" s="190"/>
      <c r="O65" s="190"/>
      <c r="P65" s="190"/>
      <c r="Q65" s="190"/>
      <c r="R65" s="190"/>
      <c r="S65" s="190"/>
      <c r="T65" s="190"/>
      <c r="U65" s="190"/>
      <c r="V65" s="190"/>
      <c r="W65" s="190"/>
    </row>
    <row r="66" spans="1:27" ht="15" thickBot="1" x14ac:dyDescent="0.4">
      <c r="A66" s="190"/>
      <c r="B66" s="29"/>
      <c r="C66" s="190"/>
      <c r="D66" s="217" t="s">
        <v>312</v>
      </c>
      <c r="E66" s="158">
        <f>IF($B$28=1,E75,IF($B$28=2,E80,IF($B$28=3,E85,IF($B$28=4,E90,NA))))</f>
        <v>116</v>
      </c>
      <c r="F66" s="158">
        <f>IF($B$28=1,F75,IF($B$28=2,F80,IF($B$28=3,F85,IF($B$28=4,F90,NA))))</f>
        <v>52</v>
      </c>
      <c r="G66" s="158">
        <f>IF($B$28=1,H75,IF($B$28=2,H80,IF($B$28=3,H85,IF($B$28=4,H90,NA))))</f>
        <v>120</v>
      </c>
      <c r="H66" s="158">
        <f>IF($B$28=1,K75,IF($B$28=2,K80,IF($B$28=3,K85,IF($B$28=4,K90,NA))))</f>
        <v>154</v>
      </c>
      <c r="I66" s="158">
        <f>IF($B$28=1,L75,IF($B$28=2,L80,IF($B$28=3,L85,IF($B$28=4,L90,NA))))</f>
        <v>82</v>
      </c>
      <c r="J66" s="158">
        <f>IF($B$28=1,N75,IF($B$28=2,N80,IF($B$28=3,N85,IF($B$28=4,N90,NA))))</f>
        <v>112</v>
      </c>
      <c r="K66" s="158">
        <f>IF($B$28=1,O75,IF($B$28=2,O80,IF($B$28=3,O85,IF($B$28=4,O90,NA))))</f>
        <v>158</v>
      </c>
      <c r="L66" s="190"/>
      <c r="M66" s="190"/>
      <c r="N66" s="190"/>
      <c r="O66" s="190"/>
      <c r="P66" s="190"/>
      <c r="Q66" s="190"/>
      <c r="R66" s="190"/>
      <c r="S66" s="190"/>
      <c r="T66" s="190"/>
      <c r="U66" s="190"/>
      <c r="V66" s="190"/>
      <c r="W66" s="190"/>
    </row>
    <row r="67" spans="1:27" ht="15" thickBot="1" x14ac:dyDescent="0.4">
      <c r="A67" s="190"/>
      <c r="B67" s="190"/>
      <c r="C67" s="190"/>
      <c r="D67" s="192" t="s">
        <v>302</v>
      </c>
      <c r="E67" s="158">
        <f>IF($B$28=1,E76,IF($B$28=2,E81,IF($B$28=3,E86,IF($B$28=4,E91,NA))))</f>
        <v>0</v>
      </c>
      <c r="F67" s="158">
        <f>IF($B$28=1,F76,IF($B$28=2,F81,IF($B$28=3,F86,IF($B$28=4,F91,NA))))</f>
        <v>0</v>
      </c>
      <c r="G67" s="158">
        <f>IF($B$28=1,H76,IF($B$28=2,H81,IF($B$28=3,H86,IF($B$28=4,H91,NA))))</f>
        <v>0</v>
      </c>
      <c r="H67" s="158">
        <f>IF($B$28=1,K76,IF($B$28=2,K81,IF($B$28=3,K86,IF($B$28=4,K91,NA))))</f>
        <v>0</v>
      </c>
      <c r="I67" s="158">
        <f>IF($B$28=1,L76,IF($B$28=2,L81,IF($B$28=3,L86,IF($B$28=4,L91,NA))))</f>
        <v>0</v>
      </c>
      <c r="J67" s="158">
        <f>IF($B$28=1,N76,IF($B$28=2,N81,IF($B$28=3,N86,IF($B$28=4,N91,NA))))</f>
        <v>7</v>
      </c>
      <c r="K67" s="158">
        <f>IF($B$28=1,O76,IF($B$28=2,O81,IF($B$28=3,O86,IF($B$28=4,O91,NA))))</f>
        <v>0</v>
      </c>
      <c r="L67" s="190"/>
      <c r="M67" s="190"/>
      <c r="N67" s="190"/>
      <c r="O67" s="190"/>
      <c r="P67" s="190"/>
      <c r="Q67" s="190"/>
      <c r="R67" s="190"/>
      <c r="S67" s="190"/>
      <c r="T67" s="190"/>
      <c r="U67" s="190"/>
      <c r="V67" s="190"/>
      <c r="W67" s="190"/>
    </row>
    <row r="68" spans="1:27" ht="15" thickBot="1" x14ac:dyDescent="0.4">
      <c r="A68" s="190"/>
      <c r="B68" s="190"/>
      <c r="C68" s="190"/>
      <c r="D68" s="192" t="s">
        <v>223</v>
      </c>
      <c r="E68" s="158">
        <f>IF($B$28=1,E77,IF($B$28=2,E82,IF($B$28=3,E87,IF($B$28=4,E92,NA))))</f>
        <v>160</v>
      </c>
      <c r="F68" s="158">
        <f>IF($B$28=1,F77,IF($B$28=2,F82,IF($B$28=3,F87,IF($B$28=4,F92,NA))))</f>
        <v>160</v>
      </c>
      <c r="G68" s="158">
        <f>IF($B$28=1,H77,IF($B$28=2,H82,IF($B$28=3,H87,IF($B$28=4,H92,NA))))</f>
        <v>160</v>
      </c>
      <c r="H68" s="158">
        <f>IF($B$28=1,K77,IF($B$28=2,K82,IF($B$28=3,K87,IF($B$28=4,K92,NA))))</f>
        <v>160</v>
      </c>
      <c r="I68" s="158">
        <f>IF($B$28=1,L77,IF($B$28=2,L82,IF($B$28=3,L87,IF($B$28=4,L92,NA))))</f>
        <v>160</v>
      </c>
      <c r="J68" s="158">
        <f>IF($B$28=1,N77,IF($B$28=2,N82,IF($B$28=3,N87,IF($B$28=4,N92,NA))))</f>
        <v>160</v>
      </c>
      <c r="K68" s="158">
        <f>IF($B$28=1,O77,IF($B$28=2,O82,IF($B$28=3,O87,IF($B$28=4,O92,NA))))</f>
        <v>160</v>
      </c>
      <c r="L68" s="190"/>
      <c r="M68" s="190"/>
      <c r="N68" s="190"/>
      <c r="O68" s="190"/>
      <c r="P68" s="190"/>
      <c r="Q68" s="190"/>
      <c r="R68" s="190"/>
      <c r="S68" s="190"/>
      <c r="T68" s="190"/>
      <c r="U68" s="190"/>
      <c r="V68" s="190"/>
      <c r="W68" s="190"/>
    </row>
    <row r="69" spans="1:27" ht="15" thickBot="1" x14ac:dyDescent="0.4">
      <c r="A69" s="190"/>
      <c r="B69" s="190"/>
      <c r="C69" s="190"/>
      <c r="D69" s="193" t="s">
        <v>249</v>
      </c>
      <c r="E69" s="215">
        <f>IF($B$28=1,E78,IF($B$28=2,E83,IF($B$28=3,E88,IF($B$28=4,E93,NA))))</f>
        <v>0.27500000000000002</v>
      </c>
      <c r="F69" s="215">
        <f>IF($B$28=1,F78,IF($B$28=2,F83,IF($B$28=3,F88,IF($B$28=4,F93,NA))))</f>
        <v>0.67500000000000004</v>
      </c>
      <c r="G69" s="215">
        <f>IF($B$28=1,H78,IF($B$28=2,H83,IF($B$28=3,H88,IF($B$28=4,H93,NA))))</f>
        <v>0.25</v>
      </c>
      <c r="H69" s="215">
        <f>IF($B$28=1,K78,IF($B$28=2,K83,IF($B$28=3,K88,IF($B$28=4,K93,NA))))</f>
        <v>3.7499999999999999E-2</v>
      </c>
      <c r="I69" s="215">
        <f>IF($B$28=1,L78,IF($B$28=2,L83,IF($B$28=3,L88,IF($B$28=4,L93,NA))))</f>
        <v>0.48749999999999999</v>
      </c>
      <c r="J69" s="215">
        <f>IF($B$28=1,N78,IF($B$28=2,N83,IF($B$28=3,N88,IF($B$28=4,N93,NA))))</f>
        <v>0.26797385620915032</v>
      </c>
      <c r="K69" s="215">
        <f>IF($B$28=1,O78,IF($B$28=2,O83,IF($B$28=3,O88,IF($B$28=4,O93,NA))))</f>
        <v>1.2500000000000001E-2</v>
      </c>
      <c r="L69" s="190"/>
      <c r="M69" s="190"/>
      <c r="N69" s="190"/>
      <c r="O69" s="190"/>
      <c r="P69" s="190"/>
      <c r="Q69" s="190"/>
      <c r="R69" s="190"/>
      <c r="S69" s="190"/>
      <c r="T69" s="190"/>
      <c r="U69" s="190"/>
      <c r="V69" s="190"/>
      <c r="W69" s="190"/>
    </row>
    <row r="70" spans="1:27" x14ac:dyDescent="0.35">
      <c r="A70" s="190"/>
      <c r="B70" s="190"/>
      <c r="C70" s="190"/>
      <c r="D70" s="190"/>
      <c r="E70" s="198"/>
      <c r="F70" s="272"/>
      <c r="G70" s="272"/>
      <c r="H70" s="272"/>
      <c r="I70" s="272"/>
      <c r="J70" s="272"/>
      <c r="K70" s="198"/>
      <c r="L70" s="198"/>
      <c r="M70" s="272"/>
      <c r="N70" s="272"/>
      <c r="O70" s="199"/>
      <c r="P70" s="190"/>
      <c r="Q70" s="190"/>
      <c r="R70" s="190"/>
      <c r="S70" s="190"/>
      <c r="T70" s="190"/>
      <c r="U70" s="190"/>
      <c r="V70" s="190"/>
      <c r="W70" s="190"/>
      <c r="X70" s="190"/>
      <c r="Y70" s="190"/>
      <c r="Z70" s="190"/>
      <c r="AA70" s="190"/>
    </row>
    <row r="71" spans="1:27" x14ac:dyDescent="0.35">
      <c r="A71" s="190"/>
      <c r="B71" s="29"/>
      <c r="C71" s="190"/>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row>
    <row r="72" spans="1:27" ht="15" thickBot="1" x14ac:dyDescent="0.4">
      <c r="A72" s="190"/>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row>
    <row r="73" spans="1:27" ht="15" thickBot="1" x14ac:dyDescent="0.4">
      <c r="A73" s="190"/>
      <c r="B73" s="190"/>
      <c r="C73" s="190"/>
      <c r="D73" s="190"/>
      <c r="E73" s="211" t="s">
        <v>140</v>
      </c>
      <c r="F73" s="268" t="s">
        <v>0</v>
      </c>
      <c r="G73" s="269"/>
      <c r="H73" s="268" t="s">
        <v>6</v>
      </c>
      <c r="I73" s="269"/>
      <c r="J73" s="269"/>
      <c r="K73" s="211" t="s">
        <v>8</v>
      </c>
      <c r="L73" s="211" t="s">
        <v>9</v>
      </c>
      <c r="M73" s="270" t="s">
        <v>12</v>
      </c>
      <c r="N73" s="271"/>
      <c r="O73" s="214" t="s">
        <v>133</v>
      </c>
      <c r="P73" s="190"/>
      <c r="Q73" s="190"/>
      <c r="R73" s="190"/>
      <c r="S73" s="190"/>
      <c r="T73" s="190"/>
      <c r="U73" s="190"/>
      <c r="V73" s="190"/>
      <c r="W73" s="190"/>
      <c r="X73" s="190"/>
      <c r="Y73" s="190"/>
      <c r="Z73" s="190"/>
      <c r="AA73" s="190"/>
    </row>
    <row r="74" spans="1:27" x14ac:dyDescent="0.35">
      <c r="A74" s="190"/>
      <c r="B74" s="190"/>
      <c r="C74" s="265" t="s">
        <v>248</v>
      </c>
      <c r="D74" s="194" t="s">
        <v>135</v>
      </c>
      <c r="E74" s="200">
        <f>Noter!F65</f>
        <v>44</v>
      </c>
      <c r="F74" s="191">
        <f>Noter!G65</f>
        <v>108</v>
      </c>
      <c r="G74" s="201"/>
      <c r="H74" s="191">
        <f>Noter!I65</f>
        <v>40</v>
      </c>
      <c r="I74" s="194"/>
      <c r="J74" s="201"/>
      <c r="K74" s="200">
        <f>Noter!L65</f>
        <v>6</v>
      </c>
      <c r="L74" s="200">
        <f>Noter!M65</f>
        <v>78</v>
      </c>
      <c r="M74" s="191"/>
      <c r="N74" s="200">
        <f>Noter!O65</f>
        <v>41</v>
      </c>
      <c r="O74" s="201">
        <f>Noter!P65</f>
        <v>2</v>
      </c>
      <c r="P74" s="190"/>
      <c r="Q74" s="190"/>
      <c r="R74" s="190"/>
      <c r="S74" s="190"/>
      <c r="T74" s="190"/>
      <c r="U74" s="190"/>
      <c r="V74" s="190"/>
      <c r="W74" s="190"/>
      <c r="X74" s="190"/>
      <c r="Y74" s="190"/>
      <c r="Z74" s="190"/>
      <c r="AA74" s="190"/>
    </row>
    <row r="75" spans="1:27" x14ac:dyDescent="0.35">
      <c r="A75" s="190"/>
      <c r="B75" s="190"/>
      <c r="C75" s="266"/>
      <c r="D75" s="195" t="s">
        <v>14</v>
      </c>
      <c r="E75" s="202">
        <f>Noter!F66</f>
        <v>116</v>
      </c>
      <c r="F75" s="192">
        <f>Noter!G66</f>
        <v>52</v>
      </c>
      <c r="G75" s="203"/>
      <c r="H75" s="192">
        <f>Noter!I66</f>
        <v>120</v>
      </c>
      <c r="I75" s="195"/>
      <c r="J75" s="203"/>
      <c r="K75" s="202">
        <f>Noter!L66</f>
        <v>154</v>
      </c>
      <c r="L75" s="202">
        <f>Noter!M66</f>
        <v>82</v>
      </c>
      <c r="M75" s="192"/>
      <c r="N75" s="202">
        <f>Noter!O66</f>
        <v>112</v>
      </c>
      <c r="O75" s="203">
        <f>Noter!P66</f>
        <v>158</v>
      </c>
      <c r="P75" s="190"/>
      <c r="Q75" s="190"/>
      <c r="R75" s="190"/>
      <c r="S75" s="190"/>
      <c r="T75" s="190"/>
      <c r="U75" s="190"/>
      <c r="V75" s="190"/>
      <c r="W75" s="190"/>
      <c r="X75" s="190"/>
      <c r="Y75" s="190"/>
      <c r="Z75" s="190"/>
      <c r="AA75" s="190"/>
    </row>
    <row r="76" spans="1:27" x14ac:dyDescent="0.35">
      <c r="A76" s="190"/>
      <c r="B76" s="190"/>
      <c r="C76" s="266"/>
      <c r="D76" s="195" t="s">
        <v>154</v>
      </c>
      <c r="E76" s="202">
        <f>Noter!F67</f>
        <v>0</v>
      </c>
      <c r="F76" s="192">
        <f>Noter!G67</f>
        <v>0</v>
      </c>
      <c r="G76" s="203"/>
      <c r="H76" s="192">
        <f>Noter!I67</f>
        <v>0</v>
      </c>
      <c r="I76" s="195"/>
      <c r="J76" s="203"/>
      <c r="K76" s="202">
        <f>Noter!L67</f>
        <v>0</v>
      </c>
      <c r="L76" s="202">
        <f>Noter!M67</f>
        <v>0</v>
      </c>
      <c r="M76" s="192"/>
      <c r="N76" s="202">
        <f>Noter!O67</f>
        <v>7</v>
      </c>
      <c r="O76" s="203">
        <f>Noter!P67</f>
        <v>0</v>
      </c>
      <c r="P76" s="190"/>
      <c r="Q76" s="190"/>
      <c r="R76" s="190"/>
      <c r="S76" s="190"/>
      <c r="T76" s="190"/>
      <c r="U76" s="190"/>
      <c r="V76" s="190"/>
      <c r="W76" s="190"/>
      <c r="X76" s="190"/>
      <c r="Y76" s="190"/>
      <c r="Z76" s="190"/>
      <c r="AA76" s="190"/>
    </row>
    <row r="77" spans="1:27" x14ac:dyDescent="0.35">
      <c r="A77" s="190"/>
      <c r="B77" s="190"/>
      <c r="C77" s="266"/>
      <c r="D77" s="195" t="s">
        <v>223</v>
      </c>
      <c r="E77" s="202">
        <f>Noter!F68</f>
        <v>160</v>
      </c>
      <c r="F77" s="192">
        <f>Noter!G68</f>
        <v>160</v>
      </c>
      <c r="G77" s="203"/>
      <c r="H77" s="192">
        <f>Noter!I68</f>
        <v>160</v>
      </c>
      <c r="I77" s="195"/>
      <c r="J77" s="203"/>
      <c r="K77" s="202">
        <f>Noter!L68</f>
        <v>160</v>
      </c>
      <c r="L77" s="202">
        <f>Noter!M68</f>
        <v>160</v>
      </c>
      <c r="M77" s="192"/>
      <c r="N77" s="202">
        <f>Noter!O68</f>
        <v>160</v>
      </c>
      <c r="O77" s="203">
        <f>Noter!P68</f>
        <v>160</v>
      </c>
      <c r="P77" s="190"/>
      <c r="Q77" s="190"/>
      <c r="R77" s="190"/>
      <c r="S77" s="190"/>
      <c r="T77" s="190"/>
      <c r="U77" s="190"/>
      <c r="V77" s="190"/>
      <c r="W77" s="190"/>
      <c r="X77" s="190"/>
      <c r="Y77" s="190"/>
      <c r="Z77" s="190"/>
      <c r="AA77" s="190"/>
    </row>
    <row r="78" spans="1:27" ht="15" thickBot="1" x14ac:dyDescent="0.4">
      <c r="A78" s="190"/>
      <c r="B78" s="190"/>
      <c r="C78" s="267"/>
      <c r="D78" s="196" t="s">
        <v>249</v>
      </c>
      <c r="E78" s="204">
        <f>Noter!F69</f>
        <v>0.27500000000000002</v>
      </c>
      <c r="F78" s="205">
        <f>Noter!G69</f>
        <v>0.67500000000000004</v>
      </c>
      <c r="G78" s="206"/>
      <c r="H78" s="205">
        <f>Noter!I69</f>
        <v>0.25</v>
      </c>
      <c r="I78" s="207"/>
      <c r="J78" s="206"/>
      <c r="K78" s="204">
        <f>Noter!L69</f>
        <v>3.7499999999999999E-2</v>
      </c>
      <c r="L78" s="204">
        <f>Noter!M69</f>
        <v>0.48749999999999999</v>
      </c>
      <c r="M78" s="205"/>
      <c r="N78" s="208">
        <f>Noter!O69</f>
        <v>0.26797385620915032</v>
      </c>
      <c r="O78" s="206">
        <f>Noter!P69</f>
        <v>1.2500000000000001E-2</v>
      </c>
      <c r="P78" s="190"/>
      <c r="Q78" s="190"/>
      <c r="R78" s="190"/>
      <c r="S78" s="190"/>
      <c r="T78" s="190"/>
      <c r="U78" s="190"/>
      <c r="V78" s="190"/>
      <c r="W78" s="190"/>
      <c r="X78" s="190"/>
      <c r="Y78" s="190"/>
      <c r="Z78" s="190"/>
      <c r="AA78" s="190"/>
    </row>
    <row r="79" spans="1:27" x14ac:dyDescent="0.35">
      <c r="A79" s="190"/>
      <c r="B79" s="190"/>
      <c r="C79" s="265" t="s">
        <v>132</v>
      </c>
      <c r="D79" s="194" t="s">
        <v>135</v>
      </c>
      <c r="E79" s="200">
        <f>Noter!F70</f>
        <v>15</v>
      </c>
      <c r="F79" s="191">
        <f>Noter!G70</f>
        <v>50</v>
      </c>
      <c r="G79" s="201"/>
      <c r="H79" s="191">
        <f>Noter!I70</f>
        <v>25</v>
      </c>
      <c r="I79" s="194"/>
      <c r="J79" s="201"/>
      <c r="K79" s="200">
        <f>Noter!L70</f>
        <v>0</v>
      </c>
      <c r="L79" s="200">
        <f>Noter!M70</f>
        <v>51</v>
      </c>
      <c r="M79" s="191"/>
      <c r="N79" s="200">
        <f>Noter!O70</f>
        <v>25</v>
      </c>
      <c r="O79" s="201">
        <f>Noter!P70</f>
        <v>0</v>
      </c>
      <c r="P79" s="190"/>
      <c r="Q79" s="190"/>
      <c r="R79" s="190"/>
      <c r="S79" s="190"/>
      <c r="T79" s="190"/>
      <c r="U79" s="190"/>
      <c r="V79" s="190"/>
      <c r="W79" s="190"/>
      <c r="X79" s="190"/>
      <c r="Y79" s="190"/>
      <c r="Z79" s="190"/>
      <c r="AA79" s="190"/>
    </row>
    <row r="80" spans="1:27" x14ac:dyDescent="0.35">
      <c r="A80" s="190"/>
      <c r="B80" s="190"/>
      <c r="C80" s="266"/>
      <c r="D80" s="195" t="s">
        <v>14</v>
      </c>
      <c r="E80" s="202">
        <f>Noter!F71</f>
        <v>46</v>
      </c>
      <c r="F80" s="192">
        <f>Noter!G71</f>
        <v>11</v>
      </c>
      <c r="G80" s="203"/>
      <c r="H80" s="192">
        <f>Noter!I71</f>
        <v>36</v>
      </c>
      <c r="I80" s="195"/>
      <c r="J80" s="203"/>
      <c r="K80" s="202">
        <f>Noter!L71</f>
        <v>61</v>
      </c>
      <c r="L80" s="202">
        <f>Noter!M71</f>
        <v>10</v>
      </c>
      <c r="M80" s="192"/>
      <c r="N80" s="202">
        <f>Noter!O71</f>
        <v>35</v>
      </c>
      <c r="O80" s="203">
        <f>Noter!P71</f>
        <v>61</v>
      </c>
      <c r="P80" s="190"/>
      <c r="Q80" s="190"/>
      <c r="R80" s="190"/>
      <c r="S80" s="190"/>
      <c r="T80" s="190"/>
      <c r="U80" s="190"/>
      <c r="V80" s="190"/>
      <c r="W80" s="190"/>
      <c r="X80" s="190"/>
      <c r="Y80" s="190"/>
      <c r="Z80" s="190"/>
      <c r="AA80" s="190"/>
    </row>
    <row r="81" spans="1:27" x14ac:dyDescent="0.35">
      <c r="A81" s="190"/>
      <c r="B81" s="190"/>
      <c r="C81" s="266"/>
      <c r="D81" s="195" t="s">
        <v>154</v>
      </c>
      <c r="E81" s="202">
        <f>Noter!F72</f>
        <v>0</v>
      </c>
      <c r="F81" s="192">
        <f>Noter!G72</f>
        <v>0</v>
      </c>
      <c r="G81" s="203"/>
      <c r="H81" s="192">
        <f>Noter!I72</f>
        <v>0</v>
      </c>
      <c r="I81" s="195"/>
      <c r="J81" s="203"/>
      <c r="K81" s="202">
        <f>Noter!L72</f>
        <v>0</v>
      </c>
      <c r="L81" s="202">
        <f>Noter!M72</f>
        <v>0</v>
      </c>
      <c r="M81" s="192"/>
      <c r="N81" s="202">
        <f>Noter!O72</f>
        <v>1</v>
      </c>
      <c r="O81" s="203">
        <f>Noter!P72</f>
        <v>0</v>
      </c>
      <c r="P81" s="190"/>
      <c r="Q81" s="190"/>
      <c r="R81" s="190"/>
      <c r="S81" s="190"/>
      <c r="T81" s="190"/>
      <c r="U81" s="190"/>
      <c r="V81" s="190"/>
      <c r="W81" s="190"/>
      <c r="X81" s="190"/>
      <c r="Y81" s="190"/>
      <c r="Z81" s="190"/>
      <c r="AA81" s="190"/>
    </row>
    <row r="82" spans="1:27" x14ac:dyDescent="0.35">
      <c r="A82" s="190"/>
      <c r="B82" s="190"/>
      <c r="C82" s="266"/>
      <c r="D82" s="195" t="s">
        <v>223</v>
      </c>
      <c r="E82" s="202">
        <f>Noter!F73</f>
        <v>61</v>
      </c>
      <c r="F82" s="192">
        <f>Noter!G73</f>
        <v>61</v>
      </c>
      <c r="G82" s="203"/>
      <c r="H82" s="192">
        <f>Noter!I73</f>
        <v>61</v>
      </c>
      <c r="I82" s="195"/>
      <c r="J82" s="203"/>
      <c r="K82" s="202">
        <f>Noter!L73</f>
        <v>61</v>
      </c>
      <c r="L82" s="202">
        <f>Noter!M73</f>
        <v>61</v>
      </c>
      <c r="M82" s="192"/>
      <c r="N82" s="202">
        <f>Noter!O73</f>
        <v>61</v>
      </c>
      <c r="O82" s="203">
        <f>Noter!P73</f>
        <v>61</v>
      </c>
      <c r="P82" s="190"/>
      <c r="Q82" s="190"/>
      <c r="R82" s="190"/>
      <c r="S82" s="190"/>
      <c r="T82" s="190"/>
      <c r="U82" s="190"/>
      <c r="V82" s="190"/>
      <c r="W82" s="190"/>
      <c r="X82" s="190"/>
      <c r="Y82" s="190"/>
      <c r="Z82" s="190"/>
      <c r="AA82" s="190"/>
    </row>
    <row r="83" spans="1:27" ht="15" thickBot="1" x14ac:dyDescent="0.4">
      <c r="A83" s="190"/>
      <c r="B83" s="190"/>
      <c r="C83" s="267"/>
      <c r="D83" s="196" t="s">
        <v>249</v>
      </c>
      <c r="E83" s="204">
        <f>Noter!F74</f>
        <v>0.24590163934426229</v>
      </c>
      <c r="F83" s="205">
        <f>Noter!G74</f>
        <v>0.81967213114754101</v>
      </c>
      <c r="G83" s="206"/>
      <c r="H83" s="205">
        <f>Noter!I74</f>
        <v>0.4098360655737705</v>
      </c>
      <c r="I83" s="207"/>
      <c r="J83" s="206"/>
      <c r="K83" s="204">
        <f>Noter!L74</f>
        <v>0</v>
      </c>
      <c r="L83" s="204">
        <f>Noter!M74</f>
        <v>0.83606557377049184</v>
      </c>
      <c r="M83" s="205"/>
      <c r="N83" s="208">
        <f>Noter!O74</f>
        <v>0.41666666666666669</v>
      </c>
      <c r="O83" s="206">
        <f>Noter!P74</f>
        <v>0</v>
      </c>
      <c r="P83" s="190"/>
      <c r="Q83" s="190"/>
      <c r="R83" s="190"/>
      <c r="S83" s="190"/>
      <c r="T83" s="190"/>
      <c r="U83" s="190"/>
      <c r="V83" s="190"/>
      <c r="W83" s="190"/>
      <c r="X83" s="190"/>
      <c r="Y83" s="190"/>
      <c r="Z83" s="190"/>
      <c r="AA83" s="190"/>
    </row>
    <row r="84" spans="1:27" x14ac:dyDescent="0.35">
      <c r="A84" s="190"/>
      <c r="B84" s="190"/>
      <c r="C84" s="265" t="s">
        <v>151</v>
      </c>
      <c r="D84" s="194" t="s">
        <v>135</v>
      </c>
      <c r="E84" s="200">
        <f>Noter!F75</f>
        <v>9</v>
      </c>
      <c r="F84" s="191">
        <f>Noter!G75</f>
        <v>29</v>
      </c>
      <c r="G84" s="201"/>
      <c r="H84" s="191">
        <f>Noter!I75</f>
        <v>13</v>
      </c>
      <c r="I84" s="194"/>
      <c r="J84" s="201"/>
      <c r="K84" s="200">
        <f>Noter!L75</f>
        <v>6</v>
      </c>
      <c r="L84" s="200">
        <f>Noter!M75</f>
        <v>27</v>
      </c>
      <c r="M84" s="191"/>
      <c r="N84" s="200">
        <f>Noter!O75</f>
        <v>16</v>
      </c>
      <c r="O84" s="201">
        <f>Noter!P75</f>
        <v>2</v>
      </c>
      <c r="P84" s="190"/>
      <c r="Q84" s="190"/>
      <c r="R84" s="190"/>
      <c r="S84" s="190"/>
      <c r="T84" s="190"/>
      <c r="U84" s="190"/>
      <c r="V84" s="190"/>
      <c r="W84" s="190"/>
      <c r="X84" s="190"/>
      <c r="Y84" s="190"/>
      <c r="Z84" s="190"/>
      <c r="AA84" s="190"/>
    </row>
    <row r="85" spans="1:27" x14ac:dyDescent="0.35">
      <c r="A85" s="190"/>
      <c r="B85" s="190"/>
      <c r="C85" s="266"/>
      <c r="D85" s="195" t="s">
        <v>14</v>
      </c>
      <c r="E85" s="202">
        <f>Noter!F76</f>
        <v>28</v>
      </c>
      <c r="F85" s="192">
        <f>Noter!G76</f>
        <v>8</v>
      </c>
      <c r="G85" s="203"/>
      <c r="H85" s="192">
        <f>Noter!I76</f>
        <v>24</v>
      </c>
      <c r="I85" s="195"/>
      <c r="J85" s="203"/>
      <c r="K85" s="202">
        <f>Noter!L76</f>
        <v>31</v>
      </c>
      <c r="L85" s="202">
        <f>Noter!M76</f>
        <v>10</v>
      </c>
      <c r="M85" s="192"/>
      <c r="N85" s="202">
        <f>Noter!O76</f>
        <v>16</v>
      </c>
      <c r="O85" s="203">
        <f>Noter!P76</f>
        <v>35</v>
      </c>
      <c r="P85" s="190"/>
      <c r="Q85" s="190"/>
      <c r="R85" s="190"/>
      <c r="S85" s="190"/>
      <c r="T85" s="190"/>
      <c r="U85" s="190"/>
      <c r="V85" s="190"/>
      <c r="W85" s="190"/>
      <c r="X85" s="190"/>
      <c r="Y85" s="190"/>
      <c r="Z85" s="190"/>
      <c r="AA85" s="190"/>
    </row>
    <row r="86" spans="1:27" x14ac:dyDescent="0.35">
      <c r="A86" s="190"/>
      <c r="B86" s="190"/>
      <c r="C86" s="266"/>
      <c r="D86" s="195" t="s">
        <v>154</v>
      </c>
      <c r="E86" s="202">
        <f>Noter!F77</f>
        <v>0</v>
      </c>
      <c r="F86" s="192">
        <f>Noter!G77</f>
        <v>0</v>
      </c>
      <c r="G86" s="203"/>
      <c r="H86" s="192">
        <f>Noter!I77</f>
        <v>0</v>
      </c>
      <c r="I86" s="195"/>
      <c r="J86" s="203"/>
      <c r="K86" s="202">
        <f>Noter!L77</f>
        <v>0</v>
      </c>
      <c r="L86" s="202">
        <f>Noter!M77</f>
        <v>0</v>
      </c>
      <c r="M86" s="192"/>
      <c r="N86" s="202">
        <f>Noter!O77</f>
        <v>5</v>
      </c>
      <c r="O86" s="203">
        <f>Noter!P77</f>
        <v>0</v>
      </c>
      <c r="P86" s="190"/>
      <c r="Q86" s="190"/>
      <c r="R86" s="190"/>
      <c r="S86" s="190"/>
      <c r="T86" s="190"/>
      <c r="U86" s="190"/>
      <c r="V86" s="190"/>
      <c r="W86" s="190"/>
      <c r="X86" s="190"/>
      <c r="Y86" s="190"/>
      <c r="Z86" s="190"/>
      <c r="AA86" s="190"/>
    </row>
    <row r="87" spans="1:27" x14ac:dyDescent="0.35">
      <c r="A87" s="190"/>
      <c r="B87" s="190"/>
      <c r="C87" s="266"/>
      <c r="D87" s="195" t="s">
        <v>223</v>
      </c>
      <c r="E87" s="202">
        <f>Noter!F78</f>
        <v>37</v>
      </c>
      <c r="F87" s="192">
        <f>Noter!G78</f>
        <v>37</v>
      </c>
      <c r="G87" s="203"/>
      <c r="H87" s="192">
        <f>Noter!I78</f>
        <v>37</v>
      </c>
      <c r="I87" s="195"/>
      <c r="J87" s="203"/>
      <c r="K87" s="202">
        <f>Noter!L78</f>
        <v>37</v>
      </c>
      <c r="L87" s="202">
        <f>Noter!M78</f>
        <v>37</v>
      </c>
      <c r="M87" s="192"/>
      <c r="N87" s="202">
        <f>Noter!O78</f>
        <v>37</v>
      </c>
      <c r="O87" s="203">
        <f>Noter!P78</f>
        <v>37</v>
      </c>
      <c r="P87" s="190"/>
      <c r="Q87" s="190"/>
      <c r="R87" s="190"/>
      <c r="S87" s="190"/>
      <c r="T87" s="190"/>
      <c r="U87" s="190"/>
      <c r="V87" s="190"/>
      <c r="W87" s="190"/>
      <c r="X87" s="190"/>
      <c r="Y87" s="190"/>
      <c r="Z87" s="190"/>
      <c r="AA87" s="190"/>
    </row>
    <row r="88" spans="1:27" ht="15" thickBot="1" x14ac:dyDescent="0.4">
      <c r="A88" s="190"/>
      <c r="B88" s="190"/>
      <c r="C88" s="267"/>
      <c r="D88" s="196" t="s">
        <v>249</v>
      </c>
      <c r="E88" s="204">
        <f>Noter!F79</f>
        <v>0.24324324324324326</v>
      </c>
      <c r="F88" s="205">
        <f>Noter!G79</f>
        <v>0.78378378378378377</v>
      </c>
      <c r="G88" s="206"/>
      <c r="H88" s="205">
        <f>Noter!I79</f>
        <v>0.35135135135135137</v>
      </c>
      <c r="I88" s="207"/>
      <c r="J88" s="206"/>
      <c r="K88" s="204">
        <f>Noter!L79</f>
        <v>0.16216216216216217</v>
      </c>
      <c r="L88" s="204">
        <f>Noter!M79</f>
        <v>0.72972972972972971</v>
      </c>
      <c r="M88" s="205"/>
      <c r="N88" s="208">
        <f>Noter!O79</f>
        <v>0.5</v>
      </c>
      <c r="O88" s="206">
        <f>Noter!P79</f>
        <v>5.4054054054054057E-2</v>
      </c>
      <c r="P88" s="190"/>
      <c r="Q88" s="190"/>
      <c r="R88" s="190"/>
      <c r="S88" s="190"/>
      <c r="T88" s="190"/>
      <c r="U88" s="190"/>
      <c r="V88" s="190"/>
      <c r="W88" s="190"/>
      <c r="X88" s="190"/>
      <c r="Y88" s="190"/>
      <c r="Z88" s="190"/>
      <c r="AA88" s="190"/>
    </row>
    <row r="89" spans="1:27" x14ac:dyDescent="0.35">
      <c r="A89" s="190"/>
      <c r="B89" s="190"/>
      <c r="C89" s="266" t="s">
        <v>224</v>
      </c>
      <c r="D89" s="195" t="s">
        <v>135</v>
      </c>
      <c r="E89" s="202">
        <f>Noter!F80</f>
        <v>20</v>
      </c>
      <c r="F89" s="192">
        <f>Noter!G80</f>
        <v>29</v>
      </c>
      <c r="G89" s="203"/>
      <c r="H89" s="192">
        <f>Noter!I80</f>
        <v>2</v>
      </c>
      <c r="I89" s="195"/>
      <c r="J89" s="203"/>
      <c r="K89" s="202">
        <f>Noter!L80</f>
        <v>0</v>
      </c>
      <c r="L89" s="202">
        <f>Noter!M80</f>
        <v>0</v>
      </c>
      <c r="M89" s="192"/>
      <c r="N89" s="200">
        <f>Noter!O80</f>
        <v>0</v>
      </c>
      <c r="O89" s="203">
        <f>Noter!P80</f>
        <v>0</v>
      </c>
      <c r="P89" s="190"/>
      <c r="Q89" s="190"/>
      <c r="R89" s="190"/>
      <c r="S89" s="190"/>
      <c r="T89" s="190"/>
      <c r="U89" s="190"/>
      <c r="V89" s="190"/>
      <c r="W89" s="190"/>
      <c r="X89" s="190"/>
      <c r="Y89" s="190"/>
      <c r="Z89" s="190"/>
      <c r="AA89" s="190"/>
    </row>
    <row r="90" spans="1:27" x14ac:dyDescent="0.35">
      <c r="A90" s="190"/>
      <c r="B90" s="190"/>
      <c r="C90" s="266"/>
      <c r="D90" s="195" t="s">
        <v>14</v>
      </c>
      <c r="E90" s="202">
        <f>Noter!F81</f>
        <v>42</v>
      </c>
      <c r="F90" s="192">
        <f>Noter!G81</f>
        <v>33</v>
      </c>
      <c r="G90" s="203"/>
      <c r="H90" s="192">
        <f>Noter!I81</f>
        <v>60</v>
      </c>
      <c r="I90" s="195"/>
      <c r="J90" s="203"/>
      <c r="K90" s="202">
        <f>Noter!L81</f>
        <v>62</v>
      </c>
      <c r="L90" s="202">
        <f>Noter!M81</f>
        <v>62</v>
      </c>
      <c r="M90" s="192"/>
      <c r="N90" s="202">
        <f>Noter!O81</f>
        <v>61</v>
      </c>
      <c r="O90" s="203">
        <f>Noter!P81</f>
        <v>62</v>
      </c>
      <c r="P90" s="190"/>
      <c r="Q90" s="190"/>
      <c r="R90" s="190"/>
      <c r="S90" s="190"/>
      <c r="T90" s="190"/>
      <c r="U90" s="190"/>
      <c r="V90" s="190"/>
      <c r="W90" s="190"/>
      <c r="X90" s="190"/>
      <c r="Y90" s="190"/>
      <c r="Z90" s="190"/>
      <c r="AA90" s="190"/>
    </row>
    <row r="91" spans="1:27" x14ac:dyDescent="0.35">
      <c r="A91" s="190"/>
      <c r="B91" s="190"/>
      <c r="C91" s="266"/>
      <c r="D91" s="195" t="s">
        <v>154</v>
      </c>
      <c r="E91" s="202">
        <f>Noter!F82</f>
        <v>0</v>
      </c>
      <c r="F91" s="192">
        <f>Noter!G82</f>
        <v>0</v>
      </c>
      <c r="G91" s="203"/>
      <c r="H91" s="192">
        <f>Noter!I82</f>
        <v>0</v>
      </c>
      <c r="I91" s="195"/>
      <c r="J91" s="203"/>
      <c r="K91" s="202">
        <f>Noter!L82</f>
        <v>0</v>
      </c>
      <c r="L91" s="202">
        <f>Noter!M82</f>
        <v>0</v>
      </c>
      <c r="M91" s="192"/>
      <c r="N91" s="202">
        <f>Noter!O82</f>
        <v>1</v>
      </c>
      <c r="O91" s="203">
        <f>Noter!P82</f>
        <v>0</v>
      </c>
      <c r="P91" s="190"/>
      <c r="Q91" s="190"/>
      <c r="R91" s="190"/>
      <c r="S91" s="190"/>
      <c r="T91" s="190"/>
      <c r="U91" s="190"/>
      <c r="V91" s="190"/>
      <c r="W91" s="190"/>
      <c r="X91" s="190"/>
      <c r="Y91" s="190"/>
      <c r="Z91" s="190"/>
      <c r="AA91" s="190"/>
    </row>
    <row r="92" spans="1:27" x14ac:dyDescent="0.35">
      <c r="A92" s="190"/>
      <c r="B92" s="190"/>
      <c r="C92" s="266"/>
      <c r="D92" s="195" t="s">
        <v>223</v>
      </c>
      <c r="E92" s="202">
        <f>Noter!F83</f>
        <v>62</v>
      </c>
      <c r="F92" s="192">
        <f>Noter!G83</f>
        <v>62</v>
      </c>
      <c r="G92" s="203"/>
      <c r="H92" s="192">
        <f>Noter!I83</f>
        <v>62</v>
      </c>
      <c r="I92" s="195"/>
      <c r="J92" s="203"/>
      <c r="K92" s="202">
        <f>Noter!L83</f>
        <v>62</v>
      </c>
      <c r="L92" s="202">
        <f>Noter!M83</f>
        <v>62</v>
      </c>
      <c r="M92" s="192"/>
      <c r="N92" s="202">
        <f>Noter!O83</f>
        <v>62</v>
      </c>
      <c r="O92" s="203">
        <f>Noter!P83</f>
        <v>62</v>
      </c>
      <c r="P92" s="190"/>
      <c r="Q92" s="190"/>
      <c r="R92" s="190"/>
      <c r="S92" s="190"/>
      <c r="T92" s="190"/>
      <c r="U92" s="190"/>
      <c r="V92" s="190"/>
      <c r="W92" s="190"/>
      <c r="X92" s="190"/>
      <c r="Y92" s="190"/>
      <c r="Z92" s="190"/>
      <c r="AA92" s="190"/>
    </row>
    <row r="93" spans="1:27" ht="15" thickBot="1" x14ac:dyDescent="0.4">
      <c r="A93" s="190"/>
      <c r="B93" s="190"/>
      <c r="C93" s="267"/>
      <c r="D93" s="196" t="s">
        <v>249</v>
      </c>
      <c r="E93" s="204">
        <f>Noter!F84</f>
        <v>0.32258064516129031</v>
      </c>
      <c r="F93" s="205">
        <f>Noter!G84</f>
        <v>0.46774193548387094</v>
      </c>
      <c r="G93" s="206"/>
      <c r="H93" s="205">
        <f>Noter!I84</f>
        <v>3.2258064516129031E-2</v>
      </c>
      <c r="I93" s="207"/>
      <c r="J93" s="206"/>
      <c r="K93" s="204">
        <f>Noter!L84</f>
        <v>0</v>
      </c>
      <c r="L93" s="204">
        <f>Noter!M84</f>
        <v>0</v>
      </c>
      <c r="M93" s="205"/>
      <c r="N93" s="208">
        <f>Noter!O84</f>
        <v>0</v>
      </c>
      <c r="O93" s="206">
        <f>Noter!P84</f>
        <v>0</v>
      </c>
      <c r="P93" s="190"/>
      <c r="Q93" s="190"/>
      <c r="R93" s="190"/>
      <c r="S93" s="190"/>
      <c r="T93" s="190"/>
      <c r="U93" s="190"/>
      <c r="V93" s="190"/>
      <c r="W93" s="190"/>
      <c r="X93" s="190"/>
      <c r="Y93" s="190"/>
      <c r="Z93" s="190"/>
      <c r="AA93" s="190"/>
    </row>
    <row r="94" spans="1:27" x14ac:dyDescent="0.35">
      <c r="A94" s="190"/>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c r="Z94" s="190"/>
      <c r="AA94" s="190"/>
    </row>
  </sheetData>
  <mergeCells count="28">
    <mergeCell ref="C84:C88"/>
    <mergeCell ref="C89:C93"/>
    <mergeCell ref="H73:J73"/>
    <mergeCell ref="M73:N73"/>
    <mergeCell ref="F70:G70"/>
    <mergeCell ref="H70:J70"/>
    <mergeCell ref="M70:N70"/>
    <mergeCell ref="F73:G73"/>
    <mergeCell ref="C74:C78"/>
    <mergeCell ref="C79:C83"/>
    <mergeCell ref="A3:E3"/>
    <mergeCell ref="G3:K3"/>
    <mergeCell ref="M3:Q3"/>
    <mergeCell ref="S3:W3"/>
    <mergeCell ref="A4:E4"/>
    <mergeCell ref="G4:K4"/>
    <mergeCell ref="M4:Q4"/>
    <mergeCell ref="S4:W4"/>
    <mergeCell ref="F29:G29"/>
    <mergeCell ref="H29:J29"/>
    <mergeCell ref="M29:N29"/>
    <mergeCell ref="C31:C35"/>
    <mergeCell ref="C36:C40"/>
    <mergeCell ref="C41:C45"/>
    <mergeCell ref="C46:C50"/>
    <mergeCell ref="F55:G55"/>
    <mergeCell ref="H55:J55"/>
    <mergeCell ref="M55:N5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96F31-34E7-4648-98AD-0FDBF1E9AEB3}">
  <sheetPr codeName="Sheet8"/>
  <dimension ref="A2:Q84"/>
  <sheetViews>
    <sheetView showGridLines="0" topLeftCell="E13" zoomScale="55" zoomScaleNormal="55" workbookViewId="0">
      <selection activeCell="H65" sqref="H65"/>
    </sheetView>
  </sheetViews>
  <sheetFormatPr defaultRowHeight="14.5" x14ac:dyDescent="0.35"/>
  <cols>
    <col min="4" max="4" width="22.81640625" bestFit="1" customWidth="1"/>
    <col min="5" max="5" width="22.81640625" customWidth="1"/>
    <col min="6" max="6" width="84" bestFit="1" customWidth="1"/>
    <col min="7" max="7" width="30.26953125" bestFit="1" customWidth="1"/>
    <col min="8" max="8" width="45" bestFit="1" customWidth="1"/>
    <col min="9" max="9" width="97.453125" bestFit="1" customWidth="1"/>
    <col min="10" max="10" width="29.453125" bestFit="1" customWidth="1"/>
    <col min="11" max="11" width="22.81640625" bestFit="1" customWidth="1"/>
    <col min="12" max="12" width="96.54296875" bestFit="1" customWidth="1"/>
    <col min="13" max="13" width="33.1796875" bestFit="1" customWidth="1"/>
    <col min="14" max="14" width="29.26953125" bestFit="1" customWidth="1"/>
    <col min="15" max="15" width="54.81640625" bestFit="1" customWidth="1"/>
    <col min="16" max="16" width="29.26953125" bestFit="1" customWidth="1"/>
  </cols>
  <sheetData>
    <row r="2" spans="1:4" x14ac:dyDescent="0.35">
      <c r="A2" t="s">
        <v>149</v>
      </c>
    </row>
    <row r="3" spans="1:4" x14ac:dyDescent="0.35">
      <c r="A3" t="s">
        <v>179</v>
      </c>
    </row>
    <row r="4" spans="1:4" x14ac:dyDescent="0.35">
      <c r="A4" t="s">
        <v>191</v>
      </c>
    </row>
    <row r="5" spans="1:4" x14ac:dyDescent="0.35">
      <c r="A5" t="s">
        <v>192</v>
      </c>
    </row>
    <row r="6" spans="1:4" x14ac:dyDescent="0.35">
      <c r="A6" t="s">
        <v>201</v>
      </c>
    </row>
    <row r="7" spans="1:4" x14ac:dyDescent="0.35">
      <c r="A7" t="s">
        <v>203</v>
      </c>
    </row>
    <row r="8" spans="1:4" x14ac:dyDescent="0.35">
      <c r="A8" t="s">
        <v>204</v>
      </c>
    </row>
    <row r="9" spans="1:4" x14ac:dyDescent="0.35">
      <c r="A9" t="s">
        <v>250</v>
      </c>
    </row>
    <row r="10" spans="1:4" x14ac:dyDescent="0.35">
      <c r="A10" t="s">
        <v>251</v>
      </c>
    </row>
    <row r="11" spans="1:4" x14ac:dyDescent="0.35">
      <c r="A11" t="s">
        <v>252</v>
      </c>
    </row>
    <row r="12" spans="1:4" x14ac:dyDescent="0.35">
      <c r="A12" t="s">
        <v>269</v>
      </c>
    </row>
    <row r="15" spans="1:4" x14ac:dyDescent="0.35">
      <c r="D15" t="s">
        <v>307</v>
      </c>
    </row>
    <row r="16" spans="1:4" ht="15" thickBot="1" x14ac:dyDescent="0.4">
      <c r="C16" s="6"/>
    </row>
    <row r="17" spans="4:17" ht="15" thickBot="1" x14ac:dyDescent="0.4">
      <c r="F17" s="74" t="s">
        <v>140</v>
      </c>
      <c r="G17" s="237" t="s">
        <v>0</v>
      </c>
      <c r="H17" s="238"/>
      <c r="I17" s="237" t="s">
        <v>6</v>
      </c>
      <c r="J17" s="238"/>
      <c r="K17" s="238"/>
      <c r="L17" s="75" t="s">
        <v>8</v>
      </c>
      <c r="M17" s="74" t="s">
        <v>9</v>
      </c>
      <c r="N17" s="239" t="s">
        <v>12</v>
      </c>
      <c r="O17" s="241"/>
      <c r="P17" s="11" t="s">
        <v>133</v>
      </c>
    </row>
    <row r="18" spans="4:17" ht="15" thickBot="1" x14ac:dyDescent="0.4">
      <c r="F18" s="93" t="s">
        <v>143</v>
      </c>
      <c r="G18" s="93" t="s">
        <v>1</v>
      </c>
      <c r="H18" s="93" t="s">
        <v>2</v>
      </c>
      <c r="I18" s="93" t="s">
        <v>22</v>
      </c>
      <c r="J18" s="93" t="s">
        <v>4</v>
      </c>
      <c r="K18" s="93" t="s">
        <v>5</v>
      </c>
      <c r="L18" s="93" t="s">
        <v>7</v>
      </c>
      <c r="M18" s="94" t="s">
        <v>10</v>
      </c>
      <c r="N18" s="93" t="s">
        <v>11</v>
      </c>
      <c r="O18" s="93" t="s">
        <v>23</v>
      </c>
      <c r="P18" s="94" t="s">
        <v>134</v>
      </c>
    </row>
    <row r="19" spans="4:17" x14ac:dyDescent="0.35">
      <c r="D19" s="257" t="s">
        <v>248</v>
      </c>
      <c r="E19" s="95" t="s">
        <v>135</v>
      </c>
      <c r="F19" s="158">
        <f>'Samlet afkrydsningsskema'!D173</f>
        <v>44</v>
      </c>
      <c r="G19" s="158">
        <f>'Samlet afkrydsningsskema'!F173</f>
        <v>123</v>
      </c>
      <c r="H19" s="158">
        <f>'Samlet afkrydsningsskema'!G173</f>
        <v>108</v>
      </c>
      <c r="I19" s="158">
        <f>'Samlet afkrydsningsskema'!I173</f>
        <v>94</v>
      </c>
      <c r="J19" s="158">
        <f>'Samlet afkrydsningsskema'!K173</f>
        <v>83</v>
      </c>
      <c r="K19" s="158">
        <f>'Samlet afkrydsningsskema'!M173</f>
        <v>40</v>
      </c>
      <c r="L19" s="158">
        <f>'Samlet afkrydsningsskema'!O173</f>
        <v>6</v>
      </c>
      <c r="M19" s="158">
        <f>'Samlet afkrydsningsskema'!Q173</f>
        <v>78</v>
      </c>
      <c r="N19" s="158">
        <f>'Samlet afkrydsningsskema'!S173</f>
        <v>98</v>
      </c>
      <c r="O19" s="158">
        <f>'Samlet afkrydsningsskema'!U173</f>
        <v>41</v>
      </c>
      <c r="P19" s="19">
        <f>'Samlet afkrydsningsskema'!W173</f>
        <v>2</v>
      </c>
    </row>
    <row r="20" spans="4:17" x14ac:dyDescent="0.35">
      <c r="D20" s="258"/>
      <c r="E20" s="96" t="s">
        <v>14</v>
      </c>
      <c r="F20" s="185">
        <f>'Samlet afkrydsningsskema'!D174</f>
        <v>116</v>
      </c>
      <c r="G20" s="185">
        <f>'Samlet afkrydsningsskema'!F174</f>
        <v>37</v>
      </c>
      <c r="H20" s="185">
        <f>'Samlet afkrydsningsskema'!G174</f>
        <v>52</v>
      </c>
      <c r="I20" s="185">
        <f>'Samlet afkrydsningsskema'!I174</f>
        <v>66</v>
      </c>
      <c r="J20" s="185">
        <f>'Samlet afkrydsningsskema'!K174</f>
        <v>77</v>
      </c>
      <c r="K20" s="185">
        <f>'Samlet afkrydsningsskema'!M174</f>
        <v>120</v>
      </c>
      <c r="L20" s="185">
        <f>'Samlet afkrydsningsskema'!O174</f>
        <v>154</v>
      </c>
      <c r="M20" s="185">
        <f>'Samlet afkrydsningsskema'!Q174</f>
        <v>82</v>
      </c>
      <c r="N20" s="185">
        <f>'Samlet afkrydsningsskema'!S174</f>
        <v>62</v>
      </c>
      <c r="O20" s="185">
        <f>'Samlet afkrydsningsskema'!U174</f>
        <v>112</v>
      </c>
      <c r="P20" s="97">
        <f>'Samlet afkrydsningsskema'!W174</f>
        <v>158</v>
      </c>
    </row>
    <row r="21" spans="4:17" x14ac:dyDescent="0.35">
      <c r="D21" s="258"/>
      <c r="E21" s="96" t="s">
        <v>154</v>
      </c>
      <c r="F21" s="185">
        <f>0</f>
        <v>0</v>
      </c>
      <c r="G21" s="185">
        <f>0</f>
        <v>0</v>
      </c>
      <c r="H21" s="185">
        <f>0</f>
        <v>0</v>
      </c>
      <c r="I21" s="185">
        <f>0</f>
        <v>0</v>
      </c>
      <c r="J21" s="185">
        <f>0</f>
        <v>0</v>
      </c>
      <c r="K21" s="185">
        <f>0</f>
        <v>0</v>
      </c>
      <c r="L21" s="185">
        <f>0</f>
        <v>0</v>
      </c>
      <c r="M21" s="185">
        <f>0</f>
        <v>0</v>
      </c>
      <c r="N21" s="185">
        <f>0</f>
        <v>0</v>
      </c>
      <c r="O21" s="185">
        <f>'Samlet afkrydsningsskema'!U175</f>
        <v>7</v>
      </c>
      <c r="P21" s="6">
        <v>0</v>
      </c>
      <c r="Q21" s="10"/>
    </row>
    <row r="22" spans="4:17" x14ac:dyDescent="0.35">
      <c r="D22" s="258"/>
      <c r="E22" s="96" t="s">
        <v>223</v>
      </c>
      <c r="F22" s="185">
        <f>'Samlet afkrydsningsskema'!D176</f>
        <v>160</v>
      </c>
      <c r="G22" s="185">
        <f>'Samlet afkrydsningsskema'!F176</f>
        <v>160</v>
      </c>
      <c r="H22" s="185">
        <f>'Samlet afkrydsningsskema'!G176</f>
        <v>160</v>
      </c>
      <c r="I22" s="185">
        <f>'Samlet afkrydsningsskema'!I176</f>
        <v>160</v>
      </c>
      <c r="J22" s="185">
        <f>'Samlet afkrydsningsskema'!K176</f>
        <v>160</v>
      </c>
      <c r="K22" s="185">
        <f>'Samlet afkrydsningsskema'!M176</f>
        <v>160</v>
      </c>
      <c r="L22" s="185">
        <f>'Samlet afkrydsningsskema'!O176</f>
        <v>160</v>
      </c>
      <c r="M22" s="185">
        <f>'Samlet afkrydsningsskema'!Q176</f>
        <v>160</v>
      </c>
      <c r="N22" s="185">
        <f>'Samlet afkrydsningsskema'!S176</f>
        <v>160</v>
      </c>
      <c r="O22" s="185">
        <f>'Samlet afkrydsningsskema'!U176</f>
        <v>160</v>
      </c>
      <c r="P22" s="97">
        <f>'Samlet afkrydsningsskema'!W176</f>
        <v>160</v>
      </c>
    </row>
    <row r="23" spans="4:17" ht="15" thickBot="1" x14ac:dyDescent="0.4">
      <c r="D23" s="259"/>
      <c r="E23" s="98" t="s">
        <v>249</v>
      </c>
      <c r="F23" s="186">
        <f>'Samlet afkrydsningsskema'!D177</f>
        <v>0.27500000000000002</v>
      </c>
      <c r="G23" s="186">
        <f>'Samlet afkrydsningsskema'!F177</f>
        <v>0.76875000000000004</v>
      </c>
      <c r="H23" s="186">
        <f>'Samlet afkrydsningsskema'!G177</f>
        <v>0.67500000000000004</v>
      </c>
      <c r="I23" s="186">
        <f>'Samlet afkrydsningsskema'!I177</f>
        <v>0.58750000000000002</v>
      </c>
      <c r="J23" s="186">
        <f>'Samlet afkrydsningsskema'!K177</f>
        <v>0.51875000000000004</v>
      </c>
      <c r="K23" s="186">
        <f>'Samlet afkrydsningsskema'!M177</f>
        <v>0.25</v>
      </c>
      <c r="L23" s="186">
        <f>'Samlet afkrydsningsskema'!O177</f>
        <v>3.7499999999999999E-2</v>
      </c>
      <c r="M23" s="186">
        <f>'Samlet afkrydsningsskema'!Q177</f>
        <v>0.48749999999999999</v>
      </c>
      <c r="N23" s="186">
        <f>'Samlet afkrydsningsskema'!S177</f>
        <v>0.61250000000000004</v>
      </c>
      <c r="O23" s="186">
        <f>'Samlet afkrydsningsskema'!U177</f>
        <v>0.26797385620915032</v>
      </c>
      <c r="P23" s="100">
        <f>'Samlet afkrydsningsskema'!W177</f>
        <v>1.2500000000000001E-2</v>
      </c>
    </row>
    <row r="24" spans="4:17" x14ac:dyDescent="0.35">
      <c r="D24" s="257" t="s">
        <v>132</v>
      </c>
      <c r="E24" s="95" t="s">
        <v>135</v>
      </c>
      <c r="F24" s="158">
        <f>'Fritliggende parcelhuse'!C74</f>
        <v>15</v>
      </c>
      <c r="G24" s="158">
        <f>'Fritliggende parcelhuse'!E74</f>
        <v>51</v>
      </c>
      <c r="H24" s="158">
        <f>'Fritliggende parcelhuse'!F74</f>
        <v>50</v>
      </c>
      <c r="I24" s="158">
        <f>'Fritliggende parcelhuse'!H74</f>
        <v>46</v>
      </c>
      <c r="J24" s="158">
        <f>'Fritliggende parcelhuse'!J74</f>
        <v>44</v>
      </c>
      <c r="K24" s="158">
        <f>'Fritliggende parcelhuse'!L74</f>
        <v>25</v>
      </c>
      <c r="L24" s="158">
        <f>'Fritliggende parcelhuse'!N74</f>
        <v>0</v>
      </c>
      <c r="M24" s="158">
        <f>'Fritliggende parcelhuse'!P74</f>
        <v>51</v>
      </c>
      <c r="N24" s="158">
        <f>'Fritliggende parcelhuse'!R74</f>
        <v>54</v>
      </c>
      <c r="O24" s="158">
        <f>'Fritliggende parcelhuse'!T74</f>
        <v>25</v>
      </c>
      <c r="P24" s="19">
        <v>0</v>
      </c>
    </row>
    <row r="25" spans="4:17" x14ac:dyDescent="0.35">
      <c r="D25" s="258"/>
      <c r="E25" s="96" t="s">
        <v>14</v>
      </c>
      <c r="F25" s="185">
        <f>'Fritliggende parcelhuse'!C75</f>
        <v>46</v>
      </c>
      <c r="G25" s="185">
        <f>'Fritliggende parcelhuse'!E75</f>
        <v>10</v>
      </c>
      <c r="H25" s="185">
        <f>'Fritliggende parcelhuse'!F75</f>
        <v>11</v>
      </c>
      <c r="I25" s="185">
        <f>'Fritliggende parcelhuse'!H75</f>
        <v>15</v>
      </c>
      <c r="J25" s="185">
        <f>'Fritliggende parcelhuse'!J75</f>
        <v>17</v>
      </c>
      <c r="K25" s="185">
        <f>'Fritliggende parcelhuse'!L75</f>
        <v>36</v>
      </c>
      <c r="L25" s="185">
        <f>'Fritliggende parcelhuse'!N75</f>
        <v>61</v>
      </c>
      <c r="M25" s="185">
        <f>'Fritliggende parcelhuse'!P75</f>
        <v>10</v>
      </c>
      <c r="N25" s="185">
        <f>'Fritliggende parcelhuse'!R75</f>
        <v>7</v>
      </c>
      <c r="O25" s="185">
        <f>'Fritliggende parcelhuse'!T75</f>
        <v>35</v>
      </c>
      <c r="P25" s="97">
        <f>'Fritliggende parcelhuse'!V75</f>
        <v>61</v>
      </c>
    </row>
    <row r="26" spans="4:17" x14ac:dyDescent="0.35">
      <c r="D26" s="258"/>
      <c r="E26" s="96" t="s">
        <v>154</v>
      </c>
      <c r="F26" s="185">
        <f>0</f>
        <v>0</v>
      </c>
      <c r="G26" s="185">
        <f>0</f>
        <v>0</v>
      </c>
      <c r="H26" s="185">
        <f>0</f>
        <v>0</v>
      </c>
      <c r="I26" s="185">
        <f>0</f>
        <v>0</v>
      </c>
      <c r="J26" s="185">
        <f>0</f>
        <v>0</v>
      </c>
      <c r="K26" s="185">
        <f>0</f>
        <v>0</v>
      </c>
      <c r="L26" s="185">
        <f>0</f>
        <v>0</v>
      </c>
      <c r="M26" s="185">
        <f>0</f>
        <v>0</v>
      </c>
      <c r="N26" s="185">
        <f>0</f>
        <v>0</v>
      </c>
      <c r="O26" s="185">
        <f>'Fritliggende parcelhuse'!T76</f>
        <v>1</v>
      </c>
      <c r="P26" s="97">
        <f>0</f>
        <v>0</v>
      </c>
    </row>
    <row r="27" spans="4:17" x14ac:dyDescent="0.35">
      <c r="D27" s="258"/>
      <c r="E27" s="96" t="s">
        <v>223</v>
      </c>
      <c r="F27" s="185">
        <f>'Fritliggende parcelhuse'!C77</f>
        <v>61</v>
      </c>
      <c r="G27" s="185">
        <f>'Fritliggende parcelhuse'!E77</f>
        <v>61</v>
      </c>
      <c r="H27" s="185">
        <f>'Fritliggende parcelhuse'!F77</f>
        <v>61</v>
      </c>
      <c r="I27" s="185">
        <f>'Fritliggende parcelhuse'!H77</f>
        <v>61</v>
      </c>
      <c r="J27" s="185">
        <f>'Fritliggende parcelhuse'!J77</f>
        <v>61</v>
      </c>
      <c r="K27" s="185">
        <f>'Fritliggende parcelhuse'!L77</f>
        <v>61</v>
      </c>
      <c r="L27" s="185">
        <f>'Fritliggende parcelhuse'!N77</f>
        <v>61</v>
      </c>
      <c r="M27" s="185">
        <f>'Fritliggende parcelhuse'!P77</f>
        <v>61</v>
      </c>
      <c r="N27" s="185">
        <f>'Fritliggende parcelhuse'!R77</f>
        <v>61</v>
      </c>
      <c r="O27" s="185">
        <f>'Fritliggende parcelhuse'!T77</f>
        <v>61</v>
      </c>
      <c r="P27" s="97">
        <f>'Fritliggende parcelhuse'!V77</f>
        <v>61</v>
      </c>
    </row>
    <row r="28" spans="4:17" ht="15" thickBot="1" x14ac:dyDescent="0.4">
      <c r="D28" s="259"/>
      <c r="E28" s="98" t="s">
        <v>249</v>
      </c>
      <c r="F28" s="187">
        <f>'Fritliggende parcelhuse'!C78</f>
        <v>0.24590163934426229</v>
      </c>
      <c r="G28" s="187">
        <f>'Fritliggende parcelhuse'!E78</f>
        <v>0.83606557377049184</v>
      </c>
      <c r="H28" s="187">
        <f>'Fritliggende parcelhuse'!F78</f>
        <v>0.81967213114754101</v>
      </c>
      <c r="I28" s="187">
        <f>'Fritliggende parcelhuse'!H78</f>
        <v>0.75409836065573765</v>
      </c>
      <c r="J28" s="187">
        <f>'Fritliggende parcelhuse'!J78</f>
        <v>0.72131147540983609</v>
      </c>
      <c r="K28" s="187">
        <f>'Fritliggende parcelhuse'!L78</f>
        <v>0.4098360655737705</v>
      </c>
      <c r="L28" s="187">
        <f>'Fritliggende parcelhuse'!N78</f>
        <v>0</v>
      </c>
      <c r="M28" s="187">
        <f>'Fritliggende parcelhuse'!P78</f>
        <v>0.83606557377049184</v>
      </c>
      <c r="N28" s="187">
        <f>'Fritliggende parcelhuse'!R78</f>
        <v>0.88524590163934425</v>
      </c>
      <c r="O28" s="187">
        <f>'Fritliggende parcelhuse'!T78</f>
        <v>0.41666666666666669</v>
      </c>
      <c r="P28" s="99">
        <f>'Fritliggende parcelhuse'!V78</f>
        <v>0</v>
      </c>
    </row>
    <row r="29" spans="4:17" x14ac:dyDescent="0.35">
      <c r="D29" s="257" t="s">
        <v>151</v>
      </c>
      <c r="E29" s="95" t="s">
        <v>135</v>
      </c>
      <c r="F29" s="158">
        <f>Rækkehuse!C50</f>
        <v>9</v>
      </c>
      <c r="G29" s="158">
        <f>Rækkehuse!E50</f>
        <v>32</v>
      </c>
      <c r="H29" s="158">
        <f>Rækkehuse!F50</f>
        <v>29</v>
      </c>
      <c r="I29" s="158">
        <f>Rækkehuse!H50</f>
        <v>29</v>
      </c>
      <c r="J29" s="158">
        <f>Rækkehuse!J50</f>
        <v>27</v>
      </c>
      <c r="K29" s="158">
        <f>Rækkehuse!L50</f>
        <v>13</v>
      </c>
      <c r="L29" s="158">
        <f>Rækkehuse!N50</f>
        <v>6</v>
      </c>
      <c r="M29" s="158">
        <f>Rækkehuse!P50</f>
        <v>27</v>
      </c>
      <c r="N29" s="158">
        <f>Rækkehuse!R50</f>
        <v>33</v>
      </c>
      <c r="O29" s="158">
        <f>Rækkehuse!T50</f>
        <v>16</v>
      </c>
      <c r="P29" s="19">
        <f>Rækkehuse!V50</f>
        <v>2</v>
      </c>
    </row>
    <row r="30" spans="4:17" x14ac:dyDescent="0.35">
      <c r="D30" s="258"/>
      <c r="E30" s="96" t="s">
        <v>14</v>
      </c>
      <c r="F30" s="185">
        <f>Rækkehuse!C51</f>
        <v>28</v>
      </c>
      <c r="G30" s="185">
        <f>Rækkehuse!E51</f>
        <v>5</v>
      </c>
      <c r="H30" s="185">
        <f>Rækkehuse!F51</f>
        <v>8</v>
      </c>
      <c r="I30" s="185">
        <f>Rækkehuse!H51</f>
        <v>8</v>
      </c>
      <c r="J30" s="185">
        <f>Rækkehuse!J51</f>
        <v>10</v>
      </c>
      <c r="K30" s="185">
        <f>Rækkehuse!L51</f>
        <v>24</v>
      </c>
      <c r="L30" s="185">
        <f>Rækkehuse!N51</f>
        <v>31</v>
      </c>
      <c r="M30" s="185">
        <f>Rækkehuse!P51</f>
        <v>10</v>
      </c>
      <c r="N30" s="185">
        <f>Rækkehuse!R51</f>
        <v>4</v>
      </c>
      <c r="O30" s="185">
        <f>Rækkehuse!T51</f>
        <v>16</v>
      </c>
      <c r="P30" s="97">
        <f>Rækkehuse!V51</f>
        <v>35</v>
      </c>
    </row>
    <row r="31" spans="4:17" x14ac:dyDescent="0.35">
      <c r="D31" s="258"/>
      <c r="E31" s="96" t="s">
        <v>154</v>
      </c>
      <c r="F31" s="185">
        <f>0</f>
        <v>0</v>
      </c>
      <c r="G31" s="185">
        <f>0</f>
        <v>0</v>
      </c>
      <c r="H31" s="185">
        <f>0</f>
        <v>0</v>
      </c>
      <c r="I31" s="185">
        <f>0</f>
        <v>0</v>
      </c>
      <c r="J31" s="185">
        <f>0</f>
        <v>0</v>
      </c>
      <c r="K31" s="185">
        <f>0</f>
        <v>0</v>
      </c>
      <c r="L31" s="185">
        <f>0</f>
        <v>0</v>
      </c>
      <c r="M31" s="185">
        <f>0</f>
        <v>0</v>
      </c>
      <c r="N31" s="185">
        <f>0</f>
        <v>0</v>
      </c>
      <c r="O31" s="185">
        <f>Rækkehuse!T52</f>
        <v>5</v>
      </c>
      <c r="P31" s="97">
        <f>0</f>
        <v>0</v>
      </c>
    </row>
    <row r="32" spans="4:17" x14ac:dyDescent="0.35">
      <c r="D32" s="258"/>
      <c r="E32" s="96" t="s">
        <v>223</v>
      </c>
      <c r="F32" s="185">
        <f>Rækkehuse!C53</f>
        <v>37</v>
      </c>
      <c r="G32" s="185">
        <f>Rækkehuse!E53</f>
        <v>37</v>
      </c>
      <c r="H32" s="185">
        <f>Rækkehuse!F53</f>
        <v>37</v>
      </c>
      <c r="I32" s="185">
        <f>Rækkehuse!H53</f>
        <v>37</v>
      </c>
      <c r="J32" s="185">
        <f>Rækkehuse!J53</f>
        <v>37</v>
      </c>
      <c r="K32" s="185">
        <f>Rækkehuse!L53</f>
        <v>37</v>
      </c>
      <c r="L32" s="185">
        <f>Rækkehuse!N53</f>
        <v>37</v>
      </c>
      <c r="M32" s="185">
        <f>Rækkehuse!P53</f>
        <v>37</v>
      </c>
      <c r="N32" s="185">
        <f>Rækkehuse!R53</f>
        <v>37</v>
      </c>
      <c r="O32" s="185">
        <f>Rækkehuse!T53</f>
        <v>37</v>
      </c>
      <c r="P32" s="97">
        <f>Rækkehuse!V53</f>
        <v>37</v>
      </c>
    </row>
    <row r="33" spans="1:16" ht="15" thickBot="1" x14ac:dyDescent="0.4">
      <c r="D33" s="259"/>
      <c r="E33" s="98" t="s">
        <v>249</v>
      </c>
      <c r="F33" s="186">
        <f>Rækkehuse!C54</f>
        <v>0.24324324324324326</v>
      </c>
      <c r="G33" s="186">
        <f>Rækkehuse!E54</f>
        <v>0.86486486486486491</v>
      </c>
      <c r="H33" s="186">
        <f>Rækkehuse!F54</f>
        <v>0.78378378378378377</v>
      </c>
      <c r="I33" s="186">
        <f>Rækkehuse!H54</f>
        <v>0.78378378378378377</v>
      </c>
      <c r="J33" s="186">
        <f>Rækkehuse!J54</f>
        <v>0.72972972972972971</v>
      </c>
      <c r="K33" s="186">
        <f>Rækkehuse!L54</f>
        <v>0.35135135135135137</v>
      </c>
      <c r="L33" s="186">
        <f>Rækkehuse!N54</f>
        <v>0.16216216216216217</v>
      </c>
      <c r="M33" s="186">
        <f>Rækkehuse!P54</f>
        <v>0.72972972972972971</v>
      </c>
      <c r="N33" s="186">
        <f>Rækkehuse!R54</f>
        <v>0.89189189189189189</v>
      </c>
      <c r="O33" s="186">
        <f>Rækkehuse!T54</f>
        <v>0.5</v>
      </c>
      <c r="P33" s="100">
        <f>Rækkehuse!V54</f>
        <v>5.4054054054054057E-2</v>
      </c>
    </row>
    <row r="34" spans="1:16" x14ac:dyDescent="0.35">
      <c r="D34" s="257" t="s">
        <v>224</v>
      </c>
      <c r="E34" s="95" t="s">
        <v>135</v>
      </c>
      <c r="F34" s="158">
        <f>'Til- og ombygninger'!C75</f>
        <v>20</v>
      </c>
      <c r="G34" s="158">
        <f>'Til- og ombygninger'!E75</f>
        <v>40</v>
      </c>
      <c r="H34" s="158">
        <f>'Til- og ombygninger'!F75</f>
        <v>29</v>
      </c>
      <c r="I34" s="158">
        <f>'Til- og ombygninger'!H75</f>
        <v>19</v>
      </c>
      <c r="J34" s="158">
        <f>'Til- og ombygninger'!J75</f>
        <v>12</v>
      </c>
      <c r="K34" s="158">
        <f>'Til- og ombygninger'!L75</f>
        <v>2</v>
      </c>
      <c r="L34" s="158">
        <f>'Til- og ombygninger'!N75</f>
        <v>0</v>
      </c>
      <c r="M34" s="158">
        <f>'Til- og ombygninger'!P75</f>
        <v>0</v>
      </c>
      <c r="N34" s="158">
        <f>'Til- og ombygninger'!R75</f>
        <v>11</v>
      </c>
      <c r="O34" s="158">
        <f>'Til- og ombygninger'!T75</f>
        <v>0</v>
      </c>
      <c r="P34" s="19">
        <f>'Til- og ombygninger'!V75</f>
        <v>0</v>
      </c>
    </row>
    <row r="35" spans="1:16" x14ac:dyDescent="0.35">
      <c r="D35" s="258"/>
      <c r="E35" s="96" t="s">
        <v>14</v>
      </c>
      <c r="F35" s="185">
        <f>'Til- og ombygninger'!C76</f>
        <v>42</v>
      </c>
      <c r="G35" s="185">
        <f>'Til- og ombygninger'!E76</f>
        <v>22</v>
      </c>
      <c r="H35" s="185">
        <f>'Til- og ombygninger'!F76</f>
        <v>33</v>
      </c>
      <c r="I35" s="185">
        <f>'Til- og ombygninger'!H76</f>
        <v>43</v>
      </c>
      <c r="J35" s="185">
        <f>'Til- og ombygninger'!J76</f>
        <v>50</v>
      </c>
      <c r="K35" s="185">
        <f>'Til- og ombygninger'!L76</f>
        <v>60</v>
      </c>
      <c r="L35" s="185">
        <f>'Til- og ombygninger'!N76</f>
        <v>62</v>
      </c>
      <c r="M35" s="185">
        <f>'Til- og ombygninger'!P76</f>
        <v>62</v>
      </c>
      <c r="N35" s="185">
        <f>'Til- og ombygninger'!R76</f>
        <v>51</v>
      </c>
      <c r="O35" s="185">
        <f>'Til- og ombygninger'!T76</f>
        <v>61</v>
      </c>
      <c r="P35" s="97">
        <f>'Til- og ombygninger'!V76</f>
        <v>62</v>
      </c>
    </row>
    <row r="36" spans="1:16" x14ac:dyDescent="0.35">
      <c r="D36" s="258"/>
      <c r="E36" s="96" t="s">
        <v>154</v>
      </c>
      <c r="F36" s="185">
        <f>0</f>
        <v>0</v>
      </c>
      <c r="G36" s="185">
        <f>0</f>
        <v>0</v>
      </c>
      <c r="H36" s="185">
        <f>0</f>
        <v>0</v>
      </c>
      <c r="I36" s="185">
        <f>0</f>
        <v>0</v>
      </c>
      <c r="J36" s="185">
        <f>0</f>
        <v>0</v>
      </c>
      <c r="K36" s="185">
        <f>0</f>
        <v>0</v>
      </c>
      <c r="L36" s="185">
        <f>0</f>
        <v>0</v>
      </c>
      <c r="M36" s="185">
        <f>0</f>
        <v>0</v>
      </c>
      <c r="N36" s="185">
        <f>0</f>
        <v>0</v>
      </c>
      <c r="O36" s="185">
        <f>'Til- og ombygninger'!T77</f>
        <v>1</v>
      </c>
      <c r="P36" s="97">
        <f>0</f>
        <v>0</v>
      </c>
    </row>
    <row r="37" spans="1:16" x14ac:dyDescent="0.35">
      <c r="D37" s="258"/>
      <c r="E37" s="96" t="s">
        <v>223</v>
      </c>
      <c r="F37" s="185">
        <f>'Til- og ombygninger'!C78</f>
        <v>62</v>
      </c>
      <c r="G37" s="185">
        <f>'Til- og ombygninger'!E78</f>
        <v>62</v>
      </c>
      <c r="H37" s="185">
        <f>'Til- og ombygninger'!F78</f>
        <v>62</v>
      </c>
      <c r="I37" s="185">
        <f>'Til- og ombygninger'!H78</f>
        <v>62</v>
      </c>
      <c r="J37" s="185">
        <f>'Til- og ombygninger'!J78</f>
        <v>62</v>
      </c>
      <c r="K37" s="185">
        <f>'Til- og ombygninger'!L78</f>
        <v>62</v>
      </c>
      <c r="L37" s="185">
        <f>'Til- og ombygninger'!N78</f>
        <v>62</v>
      </c>
      <c r="M37" s="185">
        <f>'Til- og ombygninger'!P78</f>
        <v>62</v>
      </c>
      <c r="N37" s="185">
        <f>'Til- og ombygninger'!R78</f>
        <v>62</v>
      </c>
      <c r="O37" s="185">
        <f>'Til- og ombygninger'!T78</f>
        <v>62</v>
      </c>
      <c r="P37" s="97">
        <f>'Til- og ombygninger'!V78</f>
        <v>62</v>
      </c>
    </row>
    <row r="38" spans="1:16" ht="15" thickBot="1" x14ac:dyDescent="0.4">
      <c r="D38" s="259"/>
      <c r="E38" s="98" t="s">
        <v>249</v>
      </c>
      <c r="F38" s="188">
        <f>'Til- og ombygninger'!C79</f>
        <v>0.32258064516129031</v>
      </c>
      <c r="G38" s="188">
        <f>'Til- og ombygninger'!E79</f>
        <v>0.64516129032258063</v>
      </c>
      <c r="H38" s="188">
        <f>'Til- og ombygninger'!F79</f>
        <v>0.46774193548387094</v>
      </c>
      <c r="I38" s="188">
        <f>'Til- og ombygninger'!H79</f>
        <v>0.30645161290322581</v>
      </c>
      <c r="J38" s="188">
        <f>'Til- og ombygninger'!J79</f>
        <v>0.19354838709677419</v>
      </c>
      <c r="K38" s="188">
        <f>'Til- og ombygninger'!L79</f>
        <v>3.2258064516129031E-2</v>
      </c>
      <c r="L38" s="188">
        <f>'Til- og ombygninger'!N79</f>
        <v>0</v>
      </c>
      <c r="M38" s="188">
        <f>'Til- og ombygninger'!P79</f>
        <v>0</v>
      </c>
      <c r="N38" s="188">
        <f>'Til- og ombygninger'!R79</f>
        <v>0.17741935483870969</v>
      </c>
      <c r="O38" s="188">
        <f>'Til- og ombygninger'!T79</f>
        <v>0</v>
      </c>
      <c r="P38" s="184">
        <f>'Til- og ombygninger'!V79</f>
        <v>0</v>
      </c>
    </row>
    <row r="45" spans="1:16" x14ac:dyDescent="0.35">
      <c r="A45" t="s">
        <v>254</v>
      </c>
    </row>
    <row r="46" spans="1:16" x14ac:dyDescent="0.35">
      <c r="A46" t="s">
        <v>255</v>
      </c>
      <c r="H46" t="s">
        <v>259</v>
      </c>
    </row>
    <row r="47" spans="1:16" x14ac:dyDescent="0.35">
      <c r="A47" t="s">
        <v>256</v>
      </c>
    </row>
    <row r="48" spans="1:16" x14ac:dyDescent="0.35">
      <c r="A48" t="s">
        <v>257</v>
      </c>
      <c r="H48" t="s">
        <v>260</v>
      </c>
    </row>
    <row r="49" spans="1:16" x14ac:dyDescent="0.35">
      <c r="A49" t="s">
        <v>258</v>
      </c>
      <c r="H49" t="s">
        <v>261</v>
      </c>
    </row>
    <row r="56" spans="1:16" x14ac:dyDescent="0.35">
      <c r="B56" t="s">
        <v>306</v>
      </c>
    </row>
    <row r="57" spans="1:16" x14ac:dyDescent="0.35">
      <c r="B57">
        <v>3</v>
      </c>
      <c r="C57" t="e">
        <f>COUNTIF(#REF!,3)</f>
        <v>#REF!</v>
      </c>
    </row>
    <row r="58" spans="1:16" x14ac:dyDescent="0.35">
      <c r="B58">
        <v>2</v>
      </c>
      <c r="C58" t="e">
        <f>COUNTIF(#REF!,2)</f>
        <v>#REF!</v>
      </c>
    </row>
    <row r="59" spans="1:16" x14ac:dyDescent="0.35">
      <c r="B59">
        <v>1</v>
      </c>
      <c r="C59" t="e">
        <f>COUNTIF(#REF!,1)</f>
        <v>#REF!</v>
      </c>
    </row>
    <row r="60" spans="1:16" x14ac:dyDescent="0.35">
      <c r="C60" t="e">
        <f>SUM(C57:C59)</f>
        <v>#REF!</v>
      </c>
    </row>
    <row r="62" spans="1:16" x14ac:dyDescent="0.35">
      <c r="D62" t="s">
        <v>308</v>
      </c>
    </row>
    <row r="63" spans="1:16" ht="15" thickBot="1" x14ac:dyDescent="0.4"/>
    <row r="64" spans="1:16" ht="15" thickBot="1" x14ac:dyDescent="0.4">
      <c r="F64" s="153" t="s">
        <v>140</v>
      </c>
      <c r="G64" s="246" t="s">
        <v>0</v>
      </c>
      <c r="H64" s="273"/>
      <c r="I64" s="246" t="s">
        <v>6</v>
      </c>
      <c r="J64" s="273"/>
      <c r="K64" s="273"/>
      <c r="L64" s="183" t="s">
        <v>8</v>
      </c>
      <c r="M64" s="182" t="s">
        <v>9</v>
      </c>
      <c r="N64" s="274" t="s">
        <v>12</v>
      </c>
      <c r="O64" s="275"/>
      <c r="P64" s="173" t="s">
        <v>133</v>
      </c>
    </row>
    <row r="65" spans="4:16" x14ac:dyDescent="0.35">
      <c r="D65" s="257" t="s">
        <v>248</v>
      </c>
      <c r="E65" s="95" t="s">
        <v>135</v>
      </c>
      <c r="F65" s="179">
        <f>'Samlet afkrydsningsskema'!D179</f>
        <v>44</v>
      </c>
      <c r="G65" s="154">
        <f>'Samlet afkrydsningsskema'!F179</f>
        <v>108</v>
      </c>
      <c r="H65" s="174"/>
      <c r="I65" s="154">
        <f>'Samlet afkrydsningsskema'!I179</f>
        <v>40</v>
      </c>
      <c r="J65" s="95"/>
      <c r="K65" s="174"/>
      <c r="L65" s="179">
        <f>'Samlet afkrydsningsskema'!O179</f>
        <v>6</v>
      </c>
      <c r="M65" s="179">
        <f>'Samlet afkrydsningsskema'!Q179</f>
        <v>78</v>
      </c>
      <c r="N65" s="154"/>
      <c r="O65" s="174">
        <f>'Samlet afkrydsningsskema'!S179</f>
        <v>41</v>
      </c>
      <c r="P65" s="179">
        <f>'Samlet afkrydsningsskema'!W179</f>
        <v>2</v>
      </c>
    </row>
    <row r="66" spans="4:16" x14ac:dyDescent="0.35">
      <c r="D66" s="258"/>
      <c r="E66" s="96" t="s">
        <v>14</v>
      </c>
      <c r="F66" s="180">
        <f>'Samlet afkrydsningsskema'!D180</f>
        <v>116</v>
      </c>
      <c r="G66" s="155">
        <f>'Samlet afkrydsningsskema'!F180</f>
        <v>52</v>
      </c>
      <c r="H66" s="175"/>
      <c r="I66" s="155">
        <f>'Samlet afkrydsningsskema'!I180</f>
        <v>120</v>
      </c>
      <c r="J66" s="96"/>
      <c r="K66" s="175"/>
      <c r="L66" s="180">
        <f>'Samlet afkrydsningsskema'!O180</f>
        <v>154</v>
      </c>
      <c r="M66" s="180">
        <f>'Samlet afkrydsningsskema'!Q180</f>
        <v>82</v>
      </c>
      <c r="N66" s="155"/>
      <c r="O66" s="175">
        <f>'Samlet afkrydsningsskema'!S180</f>
        <v>112</v>
      </c>
      <c r="P66" s="180">
        <f>'Samlet afkrydsningsskema'!W180</f>
        <v>158</v>
      </c>
    </row>
    <row r="67" spans="4:16" x14ac:dyDescent="0.35">
      <c r="D67" s="258"/>
      <c r="E67" s="96" t="s">
        <v>154</v>
      </c>
      <c r="F67" s="180">
        <f>'Samlet afkrydsningsskema'!D181</f>
        <v>0</v>
      </c>
      <c r="G67" s="155">
        <f>'Samlet afkrydsningsskema'!F181</f>
        <v>0</v>
      </c>
      <c r="H67" s="175"/>
      <c r="I67" s="155">
        <f>'Samlet afkrydsningsskema'!I181</f>
        <v>0</v>
      </c>
      <c r="J67" s="96"/>
      <c r="K67" s="175"/>
      <c r="L67" s="180">
        <f>'Samlet afkrydsningsskema'!O181</f>
        <v>0</v>
      </c>
      <c r="M67" s="180">
        <f>'Samlet afkrydsningsskema'!Q181</f>
        <v>0</v>
      </c>
      <c r="N67" s="155"/>
      <c r="O67" s="175">
        <f>'Samlet afkrydsningsskema'!S181</f>
        <v>7</v>
      </c>
      <c r="P67" s="180">
        <f>'Samlet afkrydsningsskema'!W181</f>
        <v>0</v>
      </c>
    </row>
    <row r="68" spans="4:16" x14ac:dyDescent="0.35">
      <c r="D68" s="258"/>
      <c r="E68" s="96" t="s">
        <v>223</v>
      </c>
      <c r="F68" s="180">
        <f>'Samlet afkrydsningsskema'!D182</f>
        <v>160</v>
      </c>
      <c r="G68" s="155">
        <f>'Samlet afkrydsningsskema'!F182</f>
        <v>160</v>
      </c>
      <c r="H68" s="175"/>
      <c r="I68" s="155">
        <f>'Samlet afkrydsningsskema'!I182</f>
        <v>160</v>
      </c>
      <c r="J68" s="96"/>
      <c r="K68" s="175"/>
      <c r="L68" s="180">
        <f>'Samlet afkrydsningsskema'!O182</f>
        <v>160</v>
      </c>
      <c r="M68" s="180">
        <f>'Samlet afkrydsningsskema'!Q182</f>
        <v>160</v>
      </c>
      <c r="N68" s="155"/>
      <c r="O68" s="175">
        <f>'Samlet afkrydsningsskema'!S182</f>
        <v>160</v>
      </c>
      <c r="P68" s="180">
        <f>'Samlet afkrydsningsskema'!W182</f>
        <v>160</v>
      </c>
    </row>
    <row r="69" spans="4:16" ht="15" thickBot="1" x14ac:dyDescent="0.4">
      <c r="D69" s="259"/>
      <c r="E69" s="98" t="s">
        <v>249</v>
      </c>
      <c r="F69" s="181">
        <f>'Samlet afkrydsningsskema'!D183</f>
        <v>0.27500000000000002</v>
      </c>
      <c r="G69" s="176">
        <f>'Samlet afkrydsningsskema'!F183</f>
        <v>0.67500000000000004</v>
      </c>
      <c r="H69" s="178"/>
      <c r="I69" s="176">
        <f>'Samlet afkrydsningsskema'!I183</f>
        <v>0.25</v>
      </c>
      <c r="J69" s="177"/>
      <c r="K69" s="178"/>
      <c r="L69" s="181">
        <f>'Samlet afkrydsningsskema'!O183</f>
        <v>3.7499999999999999E-2</v>
      </c>
      <c r="M69" s="181">
        <f>'Samlet afkrydsningsskema'!Q183</f>
        <v>0.48749999999999999</v>
      </c>
      <c r="N69" s="176"/>
      <c r="O69" s="178">
        <f>'Samlet afkrydsningsskema'!S183</f>
        <v>0.26797385620915032</v>
      </c>
      <c r="P69" s="181">
        <f>'Samlet afkrydsningsskema'!W183</f>
        <v>1.2500000000000001E-2</v>
      </c>
    </row>
    <row r="70" spans="4:16" x14ac:dyDescent="0.35">
      <c r="D70" s="257" t="s">
        <v>132</v>
      </c>
      <c r="E70" s="95" t="s">
        <v>135</v>
      </c>
      <c r="F70" s="179">
        <f>'Fritliggende parcelhuse'!C80</f>
        <v>15</v>
      </c>
      <c r="G70" s="154">
        <f>'Fritliggende parcelhuse'!E80</f>
        <v>50</v>
      </c>
      <c r="H70" s="174"/>
      <c r="I70" s="154">
        <f>'Fritliggende parcelhuse'!H80</f>
        <v>25</v>
      </c>
      <c r="J70" s="95"/>
      <c r="K70" s="174"/>
      <c r="L70" s="179">
        <f>'Fritliggende parcelhuse'!N80</f>
        <v>0</v>
      </c>
      <c r="M70" s="179">
        <f>'Fritliggende parcelhuse'!P80</f>
        <v>51</v>
      </c>
      <c r="N70" s="154"/>
      <c r="O70" s="174">
        <f>'Fritliggende parcelhuse'!R80</f>
        <v>25</v>
      </c>
      <c r="P70" s="179">
        <f>'Fritliggende parcelhuse'!V80</f>
        <v>0</v>
      </c>
    </row>
    <row r="71" spans="4:16" x14ac:dyDescent="0.35">
      <c r="D71" s="258"/>
      <c r="E71" s="96" t="s">
        <v>14</v>
      </c>
      <c r="F71" s="180">
        <f>'Fritliggende parcelhuse'!C81</f>
        <v>46</v>
      </c>
      <c r="G71" s="155">
        <f>'Fritliggende parcelhuse'!E81</f>
        <v>11</v>
      </c>
      <c r="H71" s="175"/>
      <c r="I71" s="155">
        <f>'Fritliggende parcelhuse'!H81</f>
        <v>36</v>
      </c>
      <c r="J71" s="96"/>
      <c r="K71" s="175"/>
      <c r="L71" s="180">
        <f>'Fritliggende parcelhuse'!N81</f>
        <v>61</v>
      </c>
      <c r="M71" s="180">
        <f>'Fritliggende parcelhuse'!P81</f>
        <v>10</v>
      </c>
      <c r="N71" s="155"/>
      <c r="O71" s="175">
        <f>'Fritliggende parcelhuse'!R81</f>
        <v>35</v>
      </c>
      <c r="P71" s="180">
        <f>'Fritliggende parcelhuse'!V81</f>
        <v>61</v>
      </c>
    </row>
    <row r="72" spans="4:16" x14ac:dyDescent="0.35">
      <c r="D72" s="258"/>
      <c r="E72" s="96" t="s">
        <v>154</v>
      </c>
      <c r="F72" s="180">
        <f>'Fritliggende parcelhuse'!C82</f>
        <v>0</v>
      </c>
      <c r="G72" s="155">
        <f>'Fritliggende parcelhuse'!E82</f>
        <v>0</v>
      </c>
      <c r="H72" s="175"/>
      <c r="I72" s="155">
        <f>'Fritliggende parcelhuse'!H82</f>
        <v>0</v>
      </c>
      <c r="J72" s="96"/>
      <c r="K72" s="175"/>
      <c r="L72" s="180">
        <f>'Fritliggende parcelhuse'!N82</f>
        <v>0</v>
      </c>
      <c r="M72" s="180">
        <f>'Fritliggende parcelhuse'!P82</f>
        <v>0</v>
      </c>
      <c r="N72" s="155"/>
      <c r="O72" s="175">
        <f>'Fritliggende parcelhuse'!R82</f>
        <v>1</v>
      </c>
      <c r="P72" s="180">
        <f>'Fritliggende parcelhuse'!V82</f>
        <v>0</v>
      </c>
    </row>
    <row r="73" spans="4:16" x14ac:dyDescent="0.35">
      <c r="D73" s="258"/>
      <c r="E73" s="96" t="s">
        <v>223</v>
      </c>
      <c r="F73" s="180">
        <f>'Fritliggende parcelhuse'!C83</f>
        <v>61</v>
      </c>
      <c r="G73" s="155">
        <f>'Fritliggende parcelhuse'!E83</f>
        <v>61</v>
      </c>
      <c r="H73" s="175"/>
      <c r="I73" s="155">
        <f>'Fritliggende parcelhuse'!H83</f>
        <v>61</v>
      </c>
      <c r="J73" s="96"/>
      <c r="K73" s="175"/>
      <c r="L73" s="180">
        <f>'Fritliggende parcelhuse'!N83</f>
        <v>61</v>
      </c>
      <c r="M73" s="180">
        <f>'Fritliggende parcelhuse'!P83</f>
        <v>61</v>
      </c>
      <c r="N73" s="155"/>
      <c r="O73" s="175">
        <f>'Fritliggende parcelhuse'!R83</f>
        <v>61</v>
      </c>
      <c r="P73" s="180">
        <f>'Fritliggende parcelhuse'!V83</f>
        <v>61</v>
      </c>
    </row>
    <row r="74" spans="4:16" ht="15" thickBot="1" x14ac:dyDescent="0.4">
      <c r="D74" s="259"/>
      <c r="E74" s="98" t="s">
        <v>249</v>
      </c>
      <c r="F74" s="181">
        <f>'Fritliggende parcelhuse'!C84</f>
        <v>0.24590163934426229</v>
      </c>
      <c r="G74" s="176">
        <f>'Fritliggende parcelhuse'!E84</f>
        <v>0.81967213114754101</v>
      </c>
      <c r="H74" s="178"/>
      <c r="I74" s="176">
        <f>'Fritliggende parcelhuse'!H84</f>
        <v>0.4098360655737705</v>
      </c>
      <c r="J74" s="177"/>
      <c r="K74" s="178"/>
      <c r="L74" s="181">
        <f>'Fritliggende parcelhuse'!N84</f>
        <v>0</v>
      </c>
      <c r="M74" s="181">
        <f>'Fritliggende parcelhuse'!P84</f>
        <v>0.83606557377049184</v>
      </c>
      <c r="N74" s="176"/>
      <c r="O74" s="178">
        <f>'Fritliggende parcelhuse'!R84</f>
        <v>0.41666666666666669</v>
      </c>
      <c r="P74" s="181">
        <f>'Fritliggende parcelhuse'!V84</f>
        <v>0</v>
      </c>
    </row>
    <row r="75" spans="4:16" x14ac:dyDescent="0.35">
      <c r="D75" s="257" t="s">
        <v>151</v>
      </c>
      <c r="E75" s="95" t="s">
        <v>135</v>
      </c>
      <c r="F75" s="179">
        <f>Rækkehuse!C56</f>
        <v>9</v>
      </c>
      <c r="G75" s="154">
        <f>Rækkehuse!E56</f>
        <v>29</v>
      </c>
      <c r="H75" s="174"/>
      <c r="I75" s="154">
        <f>Rækkehuse!H56</f>
        <v>13</v>
      </c>
      <c r="J75" s="95"/>
      <c r="K75" s="174"/>
      <c r="L75" s="179">
        <f>Rækkehuse!N56</f>
        <v>6</v>
      </c>
      <c r="M75" s="179">
        <f>Rækkehuse!P56</f>
        <v>27</v>
      </c>
      <c r="N75" s="154"/>
      <c r="O75" s="174">
        <f>Rækkehuse!R56</f>
        <v>16</v>
      </c>
      <c r="P75" s="179">
        <f>Rækkehuse!V56</f>
        <v>2</v>
      </c>
    </row>
    <row r="76" spans="4:16" x14ac:dyDescent="0.35">
      <c r="D76" s="258"/>
      <c r="E76" s="96" t="s">
        <v>14</v>
      </c>
      <c r="F76" s="180">
        <f>Rækkehuse!C57</f>
        <v>28</v>
      </c>
      <c r="G76" s="155">
        <f>Rækkehuse!E57</f>
        <v>8</v>
      </c>
      <c r="H76" s="175"/>
      <c r="I76" s="155">
        <f>Rækkehuse!H57</f>
        <v>24</v>
      </c>
      <c r="J76" s="96"/>
      <c r="K76" s="175"/>
      <c r="L76" s="180">
        <f>Rækkehuse!N57</f>
        <v>31</v>
      </c>
      <c r="M76" s="180">
        <f>Rækkehuse!P57</f>
        <v>10</v>
      </c>
      <c r="N76" s="155"/>
      <c r="O76" s="175">
        <f>Rækkehuse!R57</f>
        <v>16</v>
      </c>
      <c r="P76" s="180">
        <f>Rækkehuse!V57</f>
        <v>35</v>
      </c>
    </row>
    <row r="77" spans="4:16" x14ac:dyDescent="0.35">
      <c r="D77" s="258"/>
      <c r="E77" s="96" t="s">
        <v>154</v>
      </c>
      <c r="F77" s="180">
        <f>Rækkehuse!C58</f>
        <v>0</v>
      </c>
      <c r="G77" s="155">
        <f>Rækkehuse!E58</f>
        <v>0</v>
      </c>
      <c r="H77" s="175"/>
      <c r="I77" s="155">
        <f>Rækkehuse!H58</f>
        <v>0</v>
      </c>
      <c r="J77" s="96"/>
      <c r="K77" s="175"/>
      <c r="L77" s="180">
        <f>Rækkehuse!N58</f>
        <v>0</v>
      </c>
      <c r="M77" s="180">
        <f>Rækkehuse!P58</f>
        <v>0</v>
      </c>
      <c r="N77" s="155"/>
      <c r="O77" s="175">
        <f>Rækkehuse!R58</f>
        <v>5</v>
      </c>
      <c r="P77" s="180">
        <f>Rækkehuse!V58</f>
        <v>0</v>
      </c>
    </row>
    <row r="78" spans="4:16" x14ac:dyDescent="0.35">
      <c r="D78" s="258"/>
      <c r="E78" s="96" t="s">
        <v>223</v>
      </c>
      <c r="F78" s="180">
        <f>Rækkehuse!C59</f>
        <v>37</v>
      </c>
      <c r="G78" s="155">
        <f>Rækkehuse!E59</f>
        <v>37</v>
      </c>
      <c r="H78" s="175"/>
      <c r="I78" s="155">
        <f>Rækkehuse!H59</f>
        <v>37</v>
      </c>
      <c r="J78" s="96"/>
      <c r="K78" s="175"/>
      <c r="L78" s="180">
        <f>Rækkehuse!N59</f>
        <v>37</v>
      </c>
      <c r="M78" s="180">
        <f>Rækkehuse!P59</f>
        <v>37</v>
      </c>
      <c r="N78" s="155"/>
      <c r="O78" s="175">
        <f>Rækkehuse!R59</f>
        <v>37</v>
      </c>
      <c r="P78" s="180">
        <f>Rækkehuse!V59</f>
        <v>37</v>
      </c>
    </row>
    <row r="79" spans="4:16" ht="15" thickBot="1" x14ac:dyDescent="0.4">
      <c r="D79" s="259"/>
      <c r="E79" s="98" t="s">
        <v>249</v>
      </c>
      <c r="F79" s="181">
        <f>Rækkehuse!C60</f>
        <v>0.24324324324324326</v>
      </c>
      <c r="G79" s="176">
        <f>Rækkehuse!E60</f>
        <v>0.78378378378378377</v>
      </c>
      <c r="H79" s="178"/>
      <c r="I79" s="176">
        <f>Rækkehuse!H60</f>
        <v>0.35135135135135137</v>
      </c>
      <c r="J79" s="177"/>
      <c r="K79" s="178"/>
      <c r="L79" s="181">
        <f>Rækkehuse!N60</f>
        <v>0.16216216216216217</v>
      </c>
      <c r="M79" s="181">
        <f>Rækkehuse!P60</f>
        <v>0.72972972972972971</v>
      </c>
      <c r="N79" s="176"/>
      <c r="O79" s="178">
        <f>Rækkehuse!R60</f>
        <v>0.5</v>
      </c>
      <c r="P79" s="181">
        <f>Rækkehuse!V60</f>
        <v>5.4054054054054057E-2</v>
      </c>
    </row>
    <row r="80" spans="4:16" x14ac:dyDescent="0.35">
      <c r="D80" s="257" t="s">
        <v>224</v>
      </c>
      <c r="E80" s="95" t="s">
        <v>135</v>
      </c>
      <c r="F80" s="180">
        <f>'Til- og ombygninger'!C81</f>
        <v>20</v>
      </c>
      <c r="G80" s="155">
        <f>'Til- og ombygninger'!E81</f>
        <v>29</v>
      </c>
      <c r="H80" s="175"/>
      <c r="I80" s="155">
        <f>'Til- og ombygninger'!H81</f>
        <v>2</v>
      </c>
      <c r="J80" s="96"/>
      <c r="K80" s="175"/>
      <c r="L80" s="180">
        <f>'Til- og ombygninger'!N81</f>
        <v>0</v>
      </c>
      <c r="M80" s="180">
        <f>'Til- og ombygninger'!P81</f>
        <v>0</v>
      </c>
      <c r="N80" s="155"/>
      <c r="O80" s="175">
        <f>'Til- og ombygninger'!R81</f>
        <v>0</v>
      </c>
      <c r="P80" s="180">
        <f>'Til- og ombygninger'!V81</f>
        <v>0</v>
      </c>
    </row>
    <row r="81" spans="4:16" x14ac:dyDescent="0.35">
      <c r="D81" s="258"/>
      <c r="E81" s="96" t="s">
        <v>14</v>
      </c>
      <c r="F81" s="180">
        <f>'Til- og ombygninger'!C82</f>
        <v>42</v>
      </c>
      <c r="G81" s="155">
        <f>'Til- og ombygninger'!E82</f>
        <v>33</v>
      </c>
      <c r="H81" s="175"/>
      <c r="I81" s="155">
        <f>'Til- og ombygninger'!H82</f>
        <v>60</v>
      </c>
      <c r="J81" s="96"/>
      <c r="K81" s="175"/>
      <c r="L81" s="180">
        <f>'Til- og ombygninger'!N82</f>
        <v>62</v>
      </c>
      <c r="M81" s="180">
        <f>'Til- og ombygninger'!P82</f>
        <v>62</v>
      </c>
      <c r="N81" s="155"/>
      <c r="O81" s="175">
        <f>'Til- og ombygninger'!R82</f>
        <v>61</v>
      </c>
      <c r="P81" s="180">
        <f>'Til- og ombygninger'!V82</f>
        <v>62</v>
      </c>
    </row>
    <row r="82" spans="4:16" x14ac:dyDescent="0.35">
      <c r="D82" s="258"/>
      <c r="E82" s="96" t="s">
        <v>154</v>
      </c>
      <c r="F82" s="180">
        <f>'Til- og ombygninger'!C83</f>
        <v>0</v>
      </c>
      <c r="G82" s="155">
        <f>'Til- og ombygninger'!E83</f>
        <v>0</v>
      </c>
      <c r="H82" s="175"/>
      <c r="I82" s="155">
        <f>'Til- og ombygninger'!H83</f>
        <v>0</v>
      </c>
      <c r="J82" s="96"/>
      <c r="K82" s="175"/>
      <c r="L82" s="180">
        <f>'Til- og ombygninger'!N83</f>
        <v>0</v>
      </c>
      <c r="M82" s="180">
        <f>'Til- og ombygninger'!P83</f>
        <v>0</v>
      </c>
      <c r="N82" s="155"/>
      <c r="O82" s="175">
        <f>'Til- og ombygninger'!R83</f>
        <v>1</v>
      </c>
      <c r="P82" s="180">
        <f>'Til- og ombygninger'!V83</f>
        <v>0</v>
      </c>
    </row>
    <row r="83" spans="4:16" x14ac:dyDescent="0.35">
      <c r="D83" s="258"/>
      <c r="E83" s="96" t="s">
        <v>223</v>
      </c>
      <c r="F83" s="180">
        <f>'Til- og ombygninger'!C84</f>
        <v>62</v>
      </c>
      <c r="G83" s="155">
        <f>'Til- og ombygninger'!E84</f>
        <v>62</v>
      </c>
      <c r="H83" s="175"/>
      <c r="I83" s="155">
        <f>'Til- og ombygninger'!H84</f>
        <v>62</v>
      </c>
      <c r="J83" s="96"/>
      <c r="K83" s="175"/>
      <c r="L83" s="180">
        <f>'Til- og ombygninger'!N84</f>
        <v>62</v>
      </c>
      <c r="M83" s="180">
        <f>'Til- og ombygninger'!P84</f>
        <v>62</v>
      </c>
      <c r="N83" s="155"/>
      <c r="O83" s="175">
        <f>'Til- og ombygninger'!R84</f>
        <v>62</v>
      </c>
      <c r="P83" s="180">
        <f>'Til- og ombygninger'!V84</f>
        <v>62</v>
      </c>
    </row>
    <row r="84" spans="4:16" ht="15" thickBot="1" x14ac:dyDescent="0.4">
      <c r="D84" s="259"/>
      <c r="E84" s="98" t="s">
        <v>249</v>
      </c>
      <c r="F84" s="181">
        <f>'Til- og ombygninger'!C85</f>
        <v>0.32258064516129031</v>
      </c>
      <c r="G84" s="176">
        <f>'Til- og ombygninger'!E85</f>
        <v>0.46774193548387094</v>
      </c>
      <c r="H84" s="178"/>
      <c r="I84" s="176">
        <f>'Til- og ombygninger'!H85</f>
        <v>3.2258064516129031E-2</v>
      </c>
      <c r="J84" s="177"/>
      <c r="K84" s="178"/>
      <c r="L84" s="181">
        <f>'Til- og ombygninger'!N85</f>
        <v>0</v>
      </c>
      <c r="M84" s="181">
        <f>'Til- og ombygninger'!P85</f>
        <v>0</v>
      </c>
      <c r="N84" s="176"/>
      <c r="O84" s="178">
        <f>'Til- og ombygninger'!R85</f>
        <v>0</v>
      </c>
      <c r="P84" s="181">
        <f>'Til- og ombygninger'!V85</f>
        <v>0</v>
      </c>
    </row>
  </sheetData>
  <mergeCells count="14">
    <mergeCell ref="D80:D84"/>
    <mergeCell ref="G64:H64"/>
    <mergeCell ref="N17:O17"/>
    <mergeCell ref="D19:D23"/>
    <mergeCell ref="D24:D28"/>
    <mergeCell ref="D29:D33"/>
    <mergeCell ref="D34:D38"/>
    <mergeCell ref="G17:H17"/>
    <mergeCell ref="I17:K17"/>
    <mergeCell ref="I64:K64"/>
    <mergeCell ref="N64:O64"/>
    <mergeCell ref="D65:D69"/>
    <mergeCell ref="D70:D74"/>
    <mergeCell ref="D75:D7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B7A9B4ECDE1A49923D3C3B9BB246F0" ma:contentTypeVersion="5" ma:contentTypeDescription="Create a new document." ma:contentTypeScope="" ma:versionID="d3c7d8da80904c9066acaa2e97a0e953">
  <xsd:schema xmlns:xsd="http://www.w3.org/2001/XMLSchema" xmlns:xs="http://www.w3.org/2001/XMLSchema" xmlns:p="http://schemas.microsoft.com/office/2006/metadata/properties" xmlns:ns3="54ce9b92-6250-4461-bd4e-495c523a7dd1" targetNamespace="http://schemas.microsoft.com/office/2006/metadata/properties" ma:root="true" ma:fieldsID="1b3a1e7ab2d5bad7a3b6f7709cea3bb2" ns3:_="">
    <xsd:import namespace="54ce9b92-6250-4461-bd4e-495c523a7dd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e9b92-6250-4461-bd4e-495c523a7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08558F-1831-4AE5-97C2-53324B768ACF}">
  <ds:schemaRefs>
    <ds:schemaRef ds:uri="54ce9b92-6250-4461-bd4e-495c523a7dd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807326D-900E-4412-8452-45B8E5423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e9b92-6250-4461-bd4e-495c523a7d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E0FD4F-877C-4088-A4DE-3C4102253E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Navngivne områder</vt:lpstr>
      </vt:variant>
      <vt:variant>
        <vt:i4>11</vt:i4>
      </vt:variant>
    </vt:vector>
  </HeadingPairs>
  <TitlesOfParts>
    <vt:vector size="20" baseType="lpstr">
      <vt:lpstr>Forside</vt:lpstr>
      <vt:lpstr>Svarprocent</vt:lpstr>
      <vt:lpstr>Analyse</vt:lpstr>
      <vt:lpstr>Samlet afkrydsningsskema</vt:lpstr>
      <vt:lpstr>Til- og ombygninger</vt:lpstr>
      <vt:lpstr>Rækkehuse</vt:lpstr>
      <vt:lpstr>Fritliggende parcelhuse</vt:lpstr>
      <vt:lpstr>Regneark</vt:lpstr>
      <vt:lpstr>Noter</vt:lpstr>
      <vt:lpstr>Valg_1</vt:lpstr>
      <vt:lpstr>Valg_1.1</vt:lpstr>
      <vt:lpstr>Valg_1.2</vt:lpstr>
      <vt:lpstr>Valg_2</vt:lpstr>
      <vt:lpstr>Valg_2.1</vt:lpstr>
      <vt:lpstr>Valg_2.1.1</vt:lpstr>
      <vt:lpstr>Valg_2.1.1.1</vt:lpstr>
      <vt:lpstr>Valg_3.1</vt:lpstr>
      <vt:lpstr>Valg_3.1.2</vt:lpstr>
      <vt:lpstr>Valg_4.1</vt:lpstr>
      <vt:lpstr>Valg_4.1.1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Lundhøj Jensen</dc:creator>
  <cp:lastModifiedBy>Anne-Sofie Bang Lassesen</cp:lastModifiedBy>
  <dcterms:created xsi:type="dcterms:W3CDTF">2019-09-05T11:39:50Z</dcterms:created>
  <dcterms:modified xsi:type="dcterms:W3CDTF">2020-04-16T07:22:50Z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0x010100F6B7A9B4ECDE1A49923D3C3B9BB246F0</vt:lpwstr>
  </property>
</Properties>
</file>